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uffs-my.sharepoint.com/personal/derich_badenhorst_foodstuffs_co_nz/Documents/Desktop/Derich/NPD Window/"/>
    </mc:Choice>
  </mc:AlternateContent>
  <xr:revisionPtr revIDLastSave="4" documentId="8_{6E126E47-182A-4877-BD46-8F9133E14866}" xr6:coauthVersionLast="47" xr6:coauthVersionMax="47" xr10:uidLastSave="{542E8ECA-43DC-4D3E-B148-864CA505D940}"/>
  <workbookProtection workbookAlgorithmName="SHA-512" workbookHashValue="ofYS+0ADci5kZCNAehd6CreGLtmctMIl73cKJbfgKuNRu+oa83cwSBe9rg5OufMmoPxcoas52bgo92irLGPpEQ==" workbookSaltValue="a7EA4JesCRQXRrYceDG/EA==" workbookSpinCount="100000" lockStructure="1"/>
  <bookViews>
    <workbookView xWindow="28690" yWindow="-110" windowWidth="29020" windowHeight="15700" activeTab="1" xr2:uid="{516B5B0C-1A8D-4B98-A0B8-68BDB20D4F6B}"/>
  </bookViews>
  <sheets>
    <sheet name="NPD Windows" sheetId="1" r:id="rId1"/>
    <sheet name="Task Index" sheetId="7" r:id="rId2"/>
    <sheet name="Calendar" sheetId="6" state="hidden" r:id="rId3"/>
    <sheet name="Category" sheetId="3" state="hidden" r:id="rId4"/>
    <sheet name="Timeline Tables" sheetId="4" state="hidden" r:id="rId5"/>
  </sheets>
  <definedNames>
    <definedName name="_xlnm._FilterDatabase" localSheetId="3" hidden="1">Category!$A$1:$G$91</definedName>
    <definedName name="_xlnm._FilterDatabase" localSheetId="4" hidden="1">'Timeline Tables'!$E$4:$F$4</definedName>
    <definedName name="display_week" localSheetId="0">'NPD Windows'!#REF!</definedName>
    <definedName name="duration" localSheetId="0">'NPD Windows'!$K1</definedName>
    <definedName name="end_date" localSheetId="0">'NPD Windows'!$J1</definedName>
    <definedName name="next_week" localSheetId="0">'NPD Windows'!#REF!</definedName>
    <definedName name="project_start_date" localSheetId="0">'NPD Windows'!#REF!</definedName>
    <definedName name="start_date" localSheetId="0">'NPD Windows'!$F1</definedName>
    <definedName name="week" localSheetId="0">'NPD Windows'!#REF!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BI13" i="1" s="1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K13" i="1"/>
  <c r="E13" i="1"/>
  <c r="D13" i="1"/>
  <c r="G32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L9" i="1"/>
  <c r="L10" i="1" s="1" a="1"/>
  <c r="L10" i="1" s="1"/>
  <c r="M9" i="1"/>
  <c r="M10" i="1" s="1" a="1"/>
  <c r="M10" i="1" s="1"/>
  <c r="N9" i="1"/>
  <c r="N10" i="1" s="1" a="1"/>
  <c r="N10" i="1" s="1"/>
  <c r="O9" i="1"/>
  <c r="O10" i="1" a="1"/>
  <c r="O10" i="1" s="1"/>
  <c r="P9" i="1"/>
  <c r="P10" i="1" s="1" a="1"/>
  <c r="P10" i="1" s="1"/>
  <c r="Q9" i="1"/>
  <c r="Q10" i="1" a="1"/>
  <c r="Q10" i="1" s="1"/>
  <c r="R9" i="1"/>
  <c r="R10" i="1" s="1" a="1"/>
  <c r="R10" i="1" s="1"/>
  <c r="S9" i="1"/>
  <c r="S10" i="1" s="1" a="1"/>
  <c r="S10" i="1" s="1"/>
  <c r="T9" i="1"/>
  <c r="T10" i="1" s="1" a="1"/>
  <c r="T10" i="1" s="1"/>
  <c r="U9" i="1"/>
  <c r="U10" i="1" a="1"/>
  <c r="U10" i="1" s="1"/>
  <c r="V9" i="1"/>
  <c r="V10" i="1" s="1" a="1"/>
  <c r="V10" i="1" s="1"/>
  <c r="W9" i="1"/>
  <c r="W10" i="1" a="1"/>
  <c r="W10" i="1" s="1"/>
  <c r="X9" i="1"/>
  <c r="X10" i="1" s="1" a="1"/>
  <c r="X10" i="1" s="1"/>
  <c r="Y9" i="1"/>
  <c r="Y10" i="1" s="1" a="1"/>
  <c r="Y10" i="1" s="1"/>
  <c r="Z9" i="1"/>
  <c r="Z10" i="1" s="1" a="1"/>
  <c r="Z10" i="1" s="1"/>
  <c r="AA9" i="1"/>
  <c r="AA10" i="1" a="1"/>
  <c r="AB9" i="1"/>
  <c r="AB10" i="1" s="1" a="1"/>
  <c r="AB10" i="1" s="1"/>
  <c r="AC9" i="1"/>
  <c r="AC10" i="1" a="1"/>
  <c r="AC10" i="1" s="1"/>
  <c r="AD9" i="1"/>
  <c r="AD10" i="1" s="1" a="1"/>
  <c r="AD10" i="1" s="1"/>
  <c r="AE9" i="1"/>
  <c r="AE10" i="1" s="1" a="1"/>
  <c r="AE10" i="1" s="1"/>
  <c r="AF9" i="1"/>
  <c r="AF10" i="1" s="1" a="1"/>
  <c r="AF10" i="1" s="1"/>
  <c r="AG9" i="1"/>
  <c r="AG10" i="1" a="1"/>
  <c r="AG10" i="1" s="1"/>
  <c r="AH9" i="1"/>
  <c r="AH10" i="1" s="1" a="1"/>
  <c r="AH10" i="1" s="1"/>
  <c r="AI9" i="1"/>
  <c r="AI10" i="1" a="1"/>
  <c r="AI10" i="1" s="1"/>
  <c r="AJ9" i="1"/>
  <c r="AJ10" i="1" s="1" a="1"/>
  <c r="AJ10" i="1" s="1"/>
  <c r="AK9" i="1"/>
  <c r="AK10" i="1" s="1" a="1"/>
  <c r="AK10" i="1" s="1"/>
  <c r="AL9" i="1"/>
  <c r="AL10" i="1" s="1" a="1"/>
  <c r="AL10" i="1" s="1"/>
  <c r="AM9" i="1"/>
  <c r="AM10" i="1" a="1"/>
  <c r="AM10" i="1" s="1"/>
  <c r="AN9" i="1"/>
  <c r="AN10" i="1" s="1" a="1"/>
  <c r="AN10" i="1" s="1"/>
  <c r="AO9" i="1"/>
  <c r="AO10" i="1" a="1"/>
  <c r="AO10" i="1" s="1"/>
  <c r="AP9" i="1"/>
  <c r="AP10" i="1" s="1" a="1"/>
  <c r="AP10" i="1" s="1"/>
  <c r="AQ9" i="1"/>
  <c r="AQ10" i="1" s="1" a="1"/>
  <c r="AQ10" i="1" s="1"/>
  <c r="AR9" i="1"/>
  <c r="AR10" i="1" s="1" a="1"/>
  <c r="AR10" i="1" s="1"/>
  <c r="AS9" i="1"/>
  <c r="AS10" i="1" a="1"/>
  <c r="AS10" i="1" s="1"/>
  <c r="AT9" i="1"/>
  <c r="AT10" i="1" s="1" a="1"/>
  <c r="AT10" i="1" s="1"/>
  <c r="AU9" i="1"/>
  <c r="AU10" i="1" a="1"/>
  <c r="AU10" i="1" s="1"/>
  <c r="AV9" i="1"/>
  <c r="AV10" i="1" s="1" a="1"/>
  <c r="AV10" i="1" s="1"/>
  <c r="AW9" i="1"/>
  <c r="AW10" i="1" s="1" a="1"/>
  <c r="AW10" i="1" s="1"/>
  <c r="AX9" i="1"/>
  <c r="AX10" i="1" s="1" a="1"/>
  <c r="AX10" i="1" s="1"/>
  <c r="AY9" i="1"/>
  <c r="AY10" i="1" a="1"/>
  <c r="AY10" i="1" s="1"/>
  <c r="AZ9" i="1"/>
  <c r="AZ10" i="1" s="1" a="1"/>
  <c r="AZ10" i="1" s="1"/>
  <c r="BA9" i="1"/>
  <c r="BA10" i="1" a="1"/>
  <c r="BA10" i="1" s="1"/>
  <c r="BB9" i="1"/>
  <c r="BB10" i="1" s="1" a="1"/>
  <c r="BB10" i="1" s="1"/>
  <c r="BC9" i="1"/>
  <c r="BC10" i="1" s="1" a="1"/>
  <c r="BC10" i="1" s="1"/>
  <c r="BD9" i="1"/>
  <c r="BD10" i="1" s="1" a="1"/>
  <c r="BD10" i="1" s="1"/>
  <c r="BE9" i="1"/>
  <c r="BE10" i="1" a="1"/>
  <c r="BE10" i="1" s="1"/>
  <c r="BF9" i="1"/>
  <c r="BF10" i="1" s="1" a="1"/>
  <c r="BF10" i="1" s="1"/>
  <c r="BG9" i="1"/>
  <c r="BG10" i="1"/>
  <c r="BH9" i="1"/>
  <c r="BH10" i="1" s="1"/>
  <c r="BI9" i="1"/>
  <c r="BI10" i="1" s="1"/>
  <c r="BJ9" i="1"/>
  <c r="BJ10" i="1" s="1"/>
  <c r="BK9" i="1"/>
  <c r="BK10" i="1"/>
  <c r="AA10" i="1"/>
  <c r="G48" i="1"/>
  <c r="F48" i="1" s="1"/>
  <c r="G64" i="1"/>
  <c r="F64" i="1" s="1"/>
  <c r="D5" i="1"/>
  <c r="G16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28" i="1"/>
  <c r="D4" i="1"/>
  <c r="F16" i="1" l="1"/>
  <c r="J16" i="1" s="1"/>
  <c r="H16" i="1" s="1"/>
  <c r="F32" i="1"/>
  <c r="D33" i="1" s="1"/>
  <c r="K33" i="1" s="1"/>
  <c r="AB13" i="1"/>
  <c r="AE13" i="1"/>
  <c r="N13" i="1"/>
  <c r="AX13" i="1"/>
  <c r="R13" i="1"/>
  <c r="AZ13" i="1"/>
  <c r="AM13" i="1"/>
  <c r="AR13" i="1"/>
  <c r="X13" i="1"/>
  <c r="BB13" i="1"/>
  <c r="Z13" i="1"/>
  <c r="BD13" i="1"/>
  <c r="E67" i="1"/>
  <c r="C63" i="1"/>
  <c r="C47" i="1"/>
  <c r="E65" i="1"/>
  <c r="O13" i="1"/>
  <c r="AN13" i="1"/>
  <c r="L13" i="1"/>
  <c r="AL13" i="1"/>
  <c r="BK13" i="1"/>
  <c r="P13" i="1"/>
  <c r="AD13" i="1"/>
  <c r="AP13" i="1"/>
  <c r="BC13" i="1"/>
  <c r="T13" i="1"/>
  <c r="AF13" i="1"/>
  <c r="AT13" i="1"/>
  <c r="BF13" i="1"/>
  <c r="V13" i="1"/>
  <c r="AH13" i="1"/>
  <c r="AU13" i="1"/>
  <c r="BH13" i="1"/>
  <c r="W13" i="1"/>
  <c r="AJ13" i="1"/>
  <c r="AV13" i="1"/>
  <c r="BJ13" i="1"/>
  <c r="Q13" i="1"/>
  <c r="Y13" i="1"/>
  <c r="AG13" i="1"/>
  <c r="AO13" i="1"/>
  <c r="AW13" i="1"/>
  <c r="BE13" i="1"/>
  <c r="S13" i="1"/>
  <c r="AA13" i="1"/>
  <c r="AI13" i="1"/>
  <c r="AQ13" i="1"/>
  <c r="AY13" i="1"/>
  <c r="BG13" i="1"/>
  <c r="M13" i="1"/>
  <c r="U13" i="1"/>
  <c r="AC13" i="1"/>
  <c r="AK13" i="1"/>
  <c r="AS13" i="1"/>
  <c r="BA13" i="1"/>
  <c r="E42" i="1" l="1"/>
  <c r="E58" i="1" s="1"/>
  <c r="E74" i="1" s="1"/>
  <c r="D39" i="1"/>
  <c r="K39" i="1" s="1"/>
  <c r="E37" i="1"/>
  <c r="E53" i="1" s="1"/>
  <c r="E69" i="1" s="1"/>
  <c r="D45" i="1"/>
  <c r="K45" i="1" s="1"/>
  <c r="E39" i="1"/>
  <c r="E55" i="1" s="1"/>
  <c r="E71" i="1" s="1"/>
  <c r="D38" i="1"/>
  <c r="K38" i="1" s="1"/>
  <c r="D44" i="1"/>
  <c r="K44" i="1" s="1"/>
  <c r="E43" i="1"/>
  <c r="E59" i="1" s="1"/>
  <c r="E75" i="1" s="1"/>
  <c r="D41" i="1"/>
  <c r="K41" i="1" s="1"/>
  <c r="D37" i="1"/>
  <c r="K37" i="1" s="1"/>
  <c r="E36" i="1"/>
  <c r="E52" i="1" s="1"/>
  <c r="E68" i="1" s="1"/>
  <c r="E35" i="1"/>
  <c r="E51" i="1" s="1"/>
  <c r="D32" i="1"/>
  <c r="K32" i="1" s="1"/>
  <c r="J32" i="1" s="1"/>
  <c r="D35" i="1"/>
  <c r="K35" i="1" s="1"/>
  <c r="E33" i="1"/>
  <c r="E49" i="1" s="1"/>
  <c r="E40" i="1"/>
  <c r="E56" i="1" s="1"/>
  <c r="E72" i="1" s="1"/>
  <c r="D40" i="1"/>
  <c r="K40" i="1" s="1"/>
  <c r="D34" i="1"/>
  <c r="K34" i="1" s="1"/>
  <c r="D36" i="1"/>
  <c r="K36" i="1" s="1"/>
  <c r="D42" i="1"/>
  <c r="K42" i="1" s="1"/>
  <c r="E41" i="1"/>
  <c r="E57" i="1" s="1"/>
  <c r="E73" i="1" s="1"/>
  <c r="I16" i="1"/>
  <c r="E44" i="1"/>
  <c r="E60" i="1" s="1"/>
  <c r="E76" i="1" s="1"/>
  <c r="C31" i="1"/>
  <c r="E45" i="1"/>
  <c r="E61" i="1" s="1"/>
  <c r="E77" i="1" s="1"/>
  <c r="E38" i="1"/>
  <c r="E54" i="1" s="1"/>
  <c r="E70" i="1" s="1"/>
  <c r="E34" i="1"/>
  <c r="E50" i="1" s="1"/>
  <c r="E66" i="1" s="1"/>
  <c r="E32" i="1"/>
  <c r="E48" i="1" s="1"/>
  <c r="E64" i="1" s="1"/>
  <c r="D43" i="1"/>
  <c r="K43" i="1" s="1"/>
  <c r="D49" i="1"/>
  <c r="K49" i="1" s="1"/>
  <c r="D51" i="1"/>
  <c r="K51" i="1" s="1"/>
  <c r="G17" i="1"/>
  <c r="F17" i="1" s="1"/>
  <c r="I17" i="1" s="1"/>
  <c r="D53" i="1"/>
  <c r="K53" i="1" s="1"/>
  <c r="D56" i="1"/>
  <c r="D65" i="1"/>
  <c r="K65" i="1" s="1"/>
  <c r="D55" i="1"/>
  <c r="D60" i="1"/>
  <c r="D67" i="1"/>
  <c r="K67" i="1" s="1"/>
  <c r="D61" i="1"/>
  <c r="D59" i="1"/>
  <c r="D57" i="1"/>
  <c r="D50" i="1"/>
  <c r="D58" i="1"/>
  <c r="D54" i="1"/>
  <c r="D48" i="1"/>
  <c r="D52" i="1"/>
  <c r="I32" i="1" l="1"/>
  <c r="J17" i="1"/>
  <c r="G18" i="1" s="1"/>
  <c r="F18" i="1" s="1"/>
  <c r="D69" i="1"/>
  <c r="K69" i="1" s="1"/>
  <c r="K59" i="1"/>
  <c r="D75" i="1"/>
  <c r="K75" i="1" s="1"/>
  <c r="K61" i="1"/>
  <c r="D77" i="1"/>
  <c r="K77" i="1" s="1"/>
  <c r="K52" i="1"/>
  <c r="D68" i="1"/>
  <c r="K68" i="1" s="1"/>
  <c r="K48" i="1"/>
  <c r="I48" i="1" s="1"/>
  <c r="D64" i="1"/>
  <c r="K64" i="1" s="1"/>
  <c r="K60" i="1"/>
  <c r="D76" i="1"/>
  <c r="K76" i="1" s="1"/>
  <c r="K54" i="1"/>
  <c r="D70" i="1"/>
  <c r="K70" i="1" s="1"/>
  <c r="K55" i="1"/>
  <c r="D71" i="1"/>
  <c r="K71" i="1" s="1"/>
  <c r="K58" i="1"/>
  <c r="D74" i="1"/>
  <c r="K74" i="1" s="1"/>
  <c r="K50" i="1"/>
  <c r="D66" i="1"/>
  <c r="K66" i="1" s="1"/>
  <c r="K57" i="1"/>
  <c r="D73" i="1"/>
  <c r="K73" i="1" s="1"/>
  <c r="K56" i="1"/>
  <c r="D72" i="1"/>
  <c r="K72" i="1" s="1"/>
  <c r="G33" i="1"/>
  <c r="F33" i="1" s="1"/>
  <c r="H32" i="1"/>
  <c r="H17" i="1" l="1"/>
  <c r="J48" i="1"/>
  <c r="G49" i="1" s="1"/>
  <c r="F49" i="1" s="1"/>
  <c r="J64" i="1"/>
  <c r="I64" i="1"/>
  <c r="I33" i="1"/>
  <c r="J33" i="1"/>
  <c r="J18" i="1"/>
  <c r="I18" i="1"/>
  <c r="H48" i="1" l="1"/>
  <c r="G65" i="1"/>
  <c r="F65" i="1" s="1"/>
  <c r="H64" i="1"/>
  <c r="I49" i="1"/>
  <c r="J49" i="1"/>
  <c r="G19" i="1"/>
  <c r="F19" i="1" s="1"/>
  <c r="H18" i="1"/>
  <c r="H33" i="1"/>
  <c r="G34" i="1"/>
  <c r="F34" i="1" s="1"/>
  <c r="I65" i="1" l="1"/>
  <c r="J65" i="1"/>
  <c r="G50" i="1"/>
  <c r="F50" i="1" s="1"/>
  <c r="H49" i="1"/>
  <c r="I19" i="1"/>
  <c r="J19" i="1"/>
  <c r="I34" i="1"/>
  <c r="J34" i="1"/>
  <c r="G66" i="1" l="1"/>
  <c r="F66" i="1" s="1"/>
  <c r="H65" i="1"/>
  <c r="I50" i="1"/>
  <c r="J50" i="1"/>
  <c r="G35" i="1"/>
  <c r="F35" i="1" s="1"/>
  <c r="H34" i="1"/>
  <c r="H19" i="1"/>
  <c r="G20" i="1"/>
  <c r="F20" i="1" s="1"/>
  <c r="J66" i="1" l="1"/>
  <c r="I66" i="1"/>
  <c r="G51" i="1"/>
  <c r="F51" i="1" s="1"/>
  <c r="H50" i="1"/>
  <c r="J20" i="1"/>
  <c r="I20" i="1"/>
  <c r="I35" i="1"/>
  <c r="J35" i="1"/>
  <c r="H66" i="1" l="1"/>
  <c r="G67" i="1"/>
  <c r="F67" i="1" s="1"/>
  <c r="J51" i="1"/>
  <c r="I51" i="1"/>
  <c r="G36" i="1"/>
  <c r="F36" i="1" s="1"/>
  <c r="H35" i="1"/>
  <c r="G21" i="1"/>
  <c r="F21" i="1" s="1"/>
  <c r="H20" i="1"/>
  <c r="J67" i="1" l="1"/>
  <c r="I67" i="1"/>
  <c r="H51" i="1"/>
  <c r="G52" i="1"/>
  <c r="F52" i="1" s="1"/>
  <c r="I36" i="1"/>
  <c r="J36" i="1"/>
  <c r="I21" i="1"/>
  <c r="J21" i="1"/>
  <c r="H67" i="1" l="1"/>
  <c r="G68" i="1"/>
  <c r="F68" i="1" s="1"/>
  <c r="I52" i="1"/>
  <c r="J52" i="1"/>
  <c r="H21" i="1"/>
  <c r="G22" i="1"/>
  <c r="F22" i="1" s="1"/>
  <c r="H36" i="1"/>
  <c r="G37" i="1"/>
  <c r="F37" i="1" s="1"/>
  <c r="J68" i="1" l="1"/>
  <c r="I68" i="1"/>
  <c r="H52" i="1"/>
  <c r="G53" i="1"/>
  <c r="F53" i="1" s="1"/>
  <c r="I37" i="1"/>
  <c r="J37" i="1"/>
  <c r="J22" i="1"/>
  <c r="I22" i="1"/>
  <c r="H68" i="1" l="1"/>
  <c r="G69" i="1"/>
  <c r="F69" i="1" s="1"/>
  <c r="I53" i="1"/>
  <c r="J53" i="1"/>
  <c r="G23" i="1"/>
  <c r="F23" i="1" s="1"/>
  <c r="H22" i="1"/>
  <c r="H37" i="1"/>
  <c r="G38" i="1"/>
  <c r="F38" i="1" s="1"/>
  <c r="J69" i="1" l="1"/>
  <c r="I69" i="1"/>
  <c r="G54" i="1"/>
  <c r="F54" i="1" s="1"/>
  <c r="H53" i="1"/>
  <c r="I38" i="1"/>
  <c r="J38" i="1"/>
  <c r="J23" i="1"/>
  <c r="I23" i="1"/>
  <c r="H69" i="1" l="1"/>
  <c r="G70" i="1"/>
  <c r="F70" i="1" s="1"/>
  <c r="J54" i="1"/>
  <c r="I54" i="1"/>
  <c r="G24" i="1"/>
  <c r="F24" i="1" s="1"/>
  <c r="H23" i="1"/>
  <c r="G39" i="1"/>
  <c r="F39" i="1" s="1"/>
  <c r="H38" i="1"/>
  <c r="I70" i="1" l="1"/>
  <c r="J70" i="1"/>
  <c r="H54" i="1"/>
  <c r="G55" i="1"/>
  <c r="F55" i="1" s="1"/>
  <c r="J24" i="1"/>
  <c r="I24" i="1"/>
  <c r="I39" i="1"/>
  <c r="J39" i="1"/>
  <c r="H70" i="1" l="1"/>
  <c r="G71" i="1"/>
  <c r="F71" i="1" s="1"/>
  <c r="I55" i="1"/>
  <c r="J55" i="1"/>
  <c r="H39" i="1"/>
  <c r="G40" i="1"/>
  <c r="F40" i="1" s="1"/>
  <c r="G25" i="1"/>
  <c r="F25" i="1" s="1"/>
  <c r="H24" i="1"/>
  <c r="J71" i="1" l="1"/>
  <c r="I71" i="1"/>
  <c r="H55" i="1"/>
  <c r="G56" i="1"/>
  <c r="F56" i="1" s="1"/>
  <c r="I40" i="1"/>
  <c r="J40" i="1"/>
  <c r="I25" i="1"/>
  <c r="J25" i="1"/>
  <c r="G72" i="1" l="1"/>
  <c r="F72" i="1" s="1"/>
  <c r="H71" i="1"/>
  <c r="I56" i="1"/>
  <c r="J56" i="1"/>
  <c r="G41" i="1"/>
  <c r="F41" i="1" s="1"/>
  <c r="H40" i="1"/>
  <c r="H25" i="1"/>
  <c r="G26" i="1"/>
  <c r="F26" i="1" s="1"/>
  <c r="I72" i="1" l="1"/>
  <c r="J72" i="1"/>
  <c r="G57" i="1"/>
  <c r="F57" i="1" s="1"/>
  <c r="H56" i="1"/>
  <c r="I41" i="1"/>
  <c r="J41" i="1"/>
  <c r="J26" i="1"/>
  <c r="I26" i="1"/>
  <c r="G73" i="1" l="1"/>
  <c r="F73" i="1" s="1"/>
  <c r="H72" i="1"/>
  <c r="I57" i="1"/>
  <c r="J57" i="1"/>
  <c r="H41" i="1"/>
  <c r="G42" i="1"/>
  <c r="F42" i="1" s="1"/>
  <c r="G27" i="1"/>
  <c r="F27" i="1" s="1"/>
  <c r="H26" i="1"/>
  <c r="I73" i="1" l="1"/>
  <c r="J73" i="1"/>
  <c r="H57" i="1"/>
  <c r="G58" i="1"/>
  <c r="F58" i="1" s="1"/>
  <c r="J27" i="1"/>
  <c r="I27" i="1"/>
  <c r="I42" i="1"/>
  <c r="J42" i="1"/>
  <c r="G74" i="1" l="1"/>
  <c r="F74" i="1" s="1"/>
  <c r="H73" i="1"/>
  <c r="I58" i="1"/>
  <c r="J58" i="1"/>
  <c r="G43" i="1"/>
  <c r="F43" i="1" s="1"/>
  <c r="H42" i="1"/>
  <c r="G28" i="1"/>
  <c r="F28" i="1" s="1"/>
  <c r="H27" i="1"/>
  <c r="I74" i="1" l="1"/>
  <c r="J74" i="1"/>
  <c r="H58" i="1"/>
  <c r="G59" i="1"/>
  <c r="F59" i="1" s="1"/>
  <c r="J28" i="1"/>
  <c r="I28" i="1"/>
  <c r="I43" i="1"/>
  <c r="J43" i="1"/>
  <c r="H74" i="1" l="1"/>
  <c r="G75" i="1"/>
  <c r="F75" i="1" s="1"/>
  <c r="I59" i="1"/>
  <c r="J59" i="1"/>
  <c r="G44" i="1"/>
  <c r="F44" i="1" s="1"/>
  <c r="H43" i="1"/>
  <c r="G29" i="1"/>
  <c r="F29" i="1" s="1"/>
  <c r="H28" i="1"/>
  <c r="I75" i="1" l="1"/>
  <c r="J75" i="1"/>
  <c r="H59" i="1"/>
  <c r="G60" i="1"/>
  <c r="F60" i="1" s="1"/>
  <c r="J29" i="1"/>
  <c r="H29" i="1" s="1"/>
  <c r="I29" i="1"/>
  <c r="I44" i="1"/>
  <c r="J44" i="1"/>
  <c r="H75" i="1" l="1"/>
  <c r="G76" i="1"/>
  <c r="F76" i="1" s="1"/>
  <c r="I60" i="1"/>
  <c r="J60" i="1"/>
  <c r="H44" i="1"/>
  <c r="G45" i="1"/>
  <c r="F45" i="1" s="1"/>
  <c r="I76" i="1" l="1"/>
  <c r="J76" i="1"/>
  <c r="G61" i="1"/>
  <c r="F61" i="1" s="1"/>
  <c r="H60" i="1"/>
  <c r="I45" i="1"/>
  <c r="J45" i="1"/>
  <c r="H45" i="1" s="1"/>
  <c r="G77" i="1" l="1"/>
  <c r="F77" i="1" s="1"/>
  <c r="H76" i="1"/>
  <c r="I61" i="1"/>
  <c r="J61" i="1"/>
  <c r="H61" i="1" s="1"/>
  <c r="I77" i="1" l="1"/>
  <c r="J77" i="1"/>
  <c r="H7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<sst xmlns="http://schemas.openxmlformats.org/spreadsheetml/2006/main" count="503" uniqueCount="241">
  <si>
    <t>TASK NAME</t>
  </si>
  <si>
    <t>START
DATE</t>
  </si>
  <si>
    <t>END
DATE</t>
  </si>
  <si>
    <t>WEEKS</t>
  </si>
  <si>
    <t>Supplier</t>
  </si>
  <si>
    <t>Category</t>
  </si>
  <si>
    <t>Store</t>
  </si>
  <si>
    <t>Category/Supplier</t>
  </si>
  <si>
    <t>WINDOW 1</t>
  </si>
  <si>
    <t>1. Supplier Presentations</t>
  </si>
  <si>
    <t>Poultry - Frozen Foods</t>
  </si>
  <si>
    <t>Category Contact</t>
  </si>
  <si>
    <t>Email</t>
  </si>
  <si>
    <t>James Cooper</t>
  </si>
  <si>
    <t>2. NPD CPT Submitted</t>
  </si>
  <si>
    <t>3. Review Assortment</t>
  </si>
  <si>
    <t>4. NPD Ranging Confirmed</t>
  </si>
  <si>
    <t>6. GS1 Enrichment</t>
  </si>
  <si>
    <t>7. NPD Article Creation</t>
  </si>
  <si>
    <t>8. Promotional Program Loaded to Portal</t>
  </si>
  <si>
    <t>9. DC NPD Buying Form Completed</t>
  </si>
  <si>
    <t>12. NPD Stock Expected in DC</t>
  </si>
  <si>
    <t>13. NPD Launch</t>
  </si>
  <si>
    <t>14. Post Launch Review</t>
  </si>
  <si>
    <t>OWNER</t>
  </si>
  <si>
    <t>james.cooper@foodstuffs.co.nz</t>
  </si>
  <si>
    <t>Category Contact:</t>
  </si>
  <si>
    <t>Contact Email:</t>
  </si>
  <si>
    <t>Q1</t>
  </si>
  <si>
    <t>Q2</t>
  </si>
  <si>
    <t>Q3</t>
  </si>
  <si>
    <t>Q4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</si>
  <si>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</si>
  <si>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</si>
  <si>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</si>
  <si>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</si>
  <si>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</si>
  <si>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</si>
  <si>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</si>
  <si>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</si>
  <si>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</si>
  <si>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</si>
  <si>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</si>
  <si>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</si>
  <si>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</si>
  <si>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</si>
  <si>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</si>
  <si>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</si>
  <si>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</si>
  <si>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</si>
  <si>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</si>
  <si>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</si>
  <si>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</si>
  <si>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</si>
  <si>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</si>
  <si>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</si>
  <si>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</si>
  <si>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</si>
  <si>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</si>
  <si>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</si>
  <si>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</si>
  <si>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</si>
  <si>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</si>
  <si>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</si>
  <si>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</si>
  <si>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</si>
  <si>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</si>
  <si>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</si>
  <si>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</si>
  <si>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</si>
  <si>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</si>
  <si>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</si>
  <si>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</si>
  <si>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</si>
  <si>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</si>
  <si>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</si>
  <si>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</si>
  <si>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</si>
  <si>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</si>
  <si>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</si>
  <si>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</si>
  <si>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</si>
  <si>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</si>
  <si>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</si>
  <si>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/>
  </si>
  <si>
    <t>MID START DATE</t>
  </si>
  <si>
    <t>MID END DATE</t>
  </si>
  <si>
    <t>Excluded Weeks</t>
  </si>
  <si>
    <t>Week Number</t>
  </si>
  <si>
    <t>E</t>
  </si>
  <si>
    <t>WINDOW1</t>
  </si>
  <si>
    <t>WINDOW3</t>
  </si>
  <si>
    <t>WINDOW2</t>
  </si>
  <si>
    <t>WINDOW4</t>
  </si>
  <si>
    <t>W53</t>
  </si>
  <si>
    <t>START
DATE PLANNED</t>
  </si>
  <si>
    <t>Category:</t>
  </si>
  <si>
    <t>Apparel - GM</t>
  </si>
  <si>
    <t>Baby Requirements</t>
  </si>
  <si>
    <t>Baking Needs - Grocery</t>
  </si>
  <si>
    <t>Baking Nuts &amp; Dried Fruit</t>
  </si>
  <si>
    <t>Biscuits, Cakes and Crackers - Grocery</t>
  </si>
  <si>
    <t>Breads - Frozen Foods</t>
  </si>
  <si>
    <t>Breakfast Foods - Grocery</t>
  </si>
  <si>
    <t>Butter &amp; Spreads</t>
  </si>
  <si>
    <t>Canned Meals &amp; Shelf Stable Vegetables</t>
  </si>
  <si>
    <t>Cheese - Chilled Foods</t>
  </si>
  <si>
    <t>Confectionery - Grocery</t>
  </si>
  <si>
    <t>Cooking &amp; Dining - GM</t>
  </si>
  <si>
    <t>Cooking Sauces, Stocks &amp; Marinades</t>
  </si>
  <si>
    <t>Desserts - Grocery</t>
  </si>
  <si>
    <t>Dips &amp; Pate - Chilled Foods</t>
  </si>
  <si>
    <t>Drinks - Carbonated</t>
  </si>
  <si>
    <t>Drinks - Non Carbonated</t>
  </si>
  <si>
    <t>Eggs</t>
  </si>
  <si>
    <t>Electrical - GM</t>
  </si>
  <si>
    <t>First Aid/Medicines</t>
  </si>
  <si>
    <t>Food Wraps &amp; Bags</t>
  </si>
  <si>
    <t>Frozen Fish - Frozen Foods</t>
  </si>
  <si>
    <t>Fruit &amp; Desserts - Frozen Foods</t>
  </si>
  <si>
    <t>General Housewares - GM</t>
  </si>
  <si>
    <t>Health Products</t>
  </si>
  <si>
    <t>Herbs/Spices/Seasonings</t>
  </si>
  <si>
    <t>Ice</t>
  </si>
  <si>
    <t>Ice Cream - Frozen Foods</t>
  </si>
  <si>
    <t>Laundry Needs</t>
  </si>
  <si>
    <t>Long Life Milks, Creams and Yoghurt</t>
  </si>
  <si>
    <t>Lunchbox</t>
  </si>
  <si>
    <t>Magazines &amp; Newspaper - GM</t>
  </si>
  <si>
    <t>Manchester - GM</t>
  </si>
  <si>
    <t>Meal Solutions - Chilled Foods</t>
  </si>
  <si>
    <t>Meal Solutions - Frozen Foods</t>
  </si>
  <si>
    <t>Meat - Frozen Foods</t>
  </si>
  <si>
    <t>Meats - Chilled Foods</t>
  </si>
  <si>
    <t>Milk &amp; Cream</t>
  </si>
  <si>
    <t>Oils and Fats - Grocery</t>
  </si>
  <si>
    <t>Papergoods</t>
  </si>
  <si>
    <t>Party, Toys &amp; Recreation - GM</t>
  </si>
  <si>
    <t>Pasta/Rice/Noodles</t>
  </si>
  <si>
    <t>Pastry - Frozen Foods</t>
  </si>
  <si>
    <t>Pet Supplies</t>
  </si>
  <si>
    <t>Pickles and Relishes</t>
  </si>
  <si>
    <t>PPE - GM</t>
  </si>
  <si>
    <t>Prepared Meals - Grocery</t>
  </si>
  <si>
    <t>Salad Dressing, Vinegar &amp; Table Sauces</t>
  </si>
  <si>
    <t>Shelf Stable Fish &amp; Meats</t>
  </si>
  <si>
    <t>Shelf Stable Fruits - Grocery</t>
  </si>
  <si>
    <t>Snackfoods - Grocery</t>
  </si>
  <si>
    <t>Soups - Grocery</t>
  </si>
  <si>
    <t>Spreads - Grocery</t>
  </si>
  <si>
    <t>Stationery - GM</t>
  </si>
  <si>
    <t>Vegetable &amp; Potato - Frozen Foods</t>
  </si>
  <si>
    <t>Water</t>
  </si>
  <si>
    <t>Yoghurts &amp; Desserts</t>
  </si>
  <si>
    <t>Kerin Hicks</t>
  </si>
  <si>
    <t>kerin.hicks@foodstuffs.co.nz</t>
  </si>
  <si>
    <t>Mexican Food</t>
  </si>
  <si>
    <t>Sam Brady</t>
  </si>
  <si>
    <t>sam.brady@foodstuffs.co.nz</t>
  </si>
  <si>
    <t>Rotea Katu-Smythe</t>
  </si>
  <si>
    <t>Seema Singh</t>
  </si>
  <si>
    <t>seema.singh@foodstuffs.co.nz</t>
  </si>
  <si>
    <t>George Lim</t>
  </si>
  <si>
    <t>george.lim@foodstuffs.co.nz</t>
  </si>
  <si>
    <t>Cameron Grant</t>
  </si>
  <si>
    <t>cameron.grant1@foodstuffs.co.nz</t>
  </si>
  <si>
    <t>rotea.katu-smythe@foodstuffs.co.nz</t>
  </si>
  <si>
    <t>WEEK COMMENCING</t>
  </si>
  <si>
    <t>*Applicable for DC SOS only</t>
  </si>
  <si>
    <t>DESCRIPTION</t>
  </si>
  <si>
    <r>
      <t xml:space="preserve">Complete and submit the NPD CPT. </t>
    </r>
    <r>
      <rPr>
        <b/>
        <sz val="11"/>
        <color theme="1"/>
        <rFont val="Calibri"/>
        <family val="2"/>
        <scheme val="minor"/>
      </rPr>
      <t>Please request the latest version of this template from the category team.</t>
    </r>
  </si>
  <si>
    <t>Category confirm NPD acceptance/rejection with rationale.</t>
  </si>
  <si>
    <t>Supplier inputs all necessary information into GS1. Please ensure this matches the NPD CPT submitted, and if DC SOS the Ti x Hi's are correct. Inform category team once this process is complete.</t>
  </si>
  <si>
    <t>Supplier loads agreed promotional program from the NPD CPT to promo portal, category work through clash management with supplier.</t>
  </si>
  <si>
    <r>
      <rPr>
        <b/>
        <u/>
        <sz val="11"/>
        <color theme="1"/>
        <rFont val="Calibri"/>
        <family val="2"/>
        <scheme val="minor"/>
      </rPr>
      <t>DC SOS ONLY:</t>
    </r>
    <r>
      <rPr>
        <sz val="11"/>
        <color theme="1"/>
        <rFont val="Calibri"/>
        <family val="2"/>
        <scheme val="minor"/>
      </rPr>
      <t xml:space="preserve"> NPD Stock expected to DC. Level of stock as agreed on DC NPD buying form.</t>
    </r>
  </si>
  <si>
    <t>13 week launch period.</t>
  </si>
  <si>
    <t>Category and supplier evaluate NPD performance and decide to continue or discontinue article.</t>
  </si>
  <si>
    <t>(Please select from dropdown list)</t>
  </si>
  <si>
    <r>
      <t xml:space="preserve">Category work with internal AMD/Pricing teams to create articles. </t>
    </r>
    <r>
      <rPr>
        <b/>
        <sz val="11"/>
        <color theme="1"/>
        <rFont val="Calibri"/>
        <family val="2"/>
        <scheme val="minor"/>
      </rPr>
      <t>Category must input proposed launch dates into Arena using the range availability field in the ranging section.</t>
    </r>
  </si>
  <si>
    <t>10. Delisted Articles Cleared From DC</t>
  </si>
  <si>
    <t>11. Stores Rundown Delisted Articles</t>
  </si>
  <si>
    <t>Remaining stock on hand for delisted articles is cleared from the DC.</t>
  </si>
  <si>
    <t>Category team review the current total range (not just the range of the supplier presenting NPD) to identify gaps in need states/establish need for NPD.</t>
  </si>
  <si>
    <t>Category team flag existing articles for delisting to make way for NPD with rationale, providing opportunity for the delisted supplier to comment.</t>
  </si>
  <si>
    <r>
      <rPr>
        <b/>
        <u/>
        <sz val="11"/>
        <color theme="1"/>
        <rFont val="Calibri"/>
        <family val="2"/>
        <scheme val="minor"/>
      </rPr>
      <t>DC SOS ONLY:</t>
    </r>
    <r>
      <rPr>
        <sz val="11"/>
        <color theme="1"/>
        <rFont val="Calibri"/>
        <family val="2"/>
        <scheme val="minor"/>
      </rPr>
      <t xml:space="preserve"> Supplier completes DC NPD buying form and submits to category team. </t>
    </r>
    <r>
      <rPr>
        <b/>
        <sz val="11"/>
        <color theme="1"/>
        <rFont val="Calibri"/>
        <family val="2"/>
        <scheme val="minor"/>
      </rPr>
      <t>Please request the latest version of this form from the category team.</t>
    </r>
  </si>
  <si>
    <t>chaan.clifton@foodstuffs.co.nz</t>
  </si>
  <si>
    <t>Chaan Clifton</t>
  </si>
  <si>
    <t>Cotton Products</t>
  </si>
  <si>
    <t>Louise Denny</t>
  </si>
  <si>
    <t>louise.denny@foodstuffs.co.nz</t>
  </si>
  <si>
    <t>Aga Roe</t>
  </si>
  <si>
    <t>aga.roe@foodstuffs.co.nz</t>
  </si>
  <si>
    <t>Deodorants</t>
  </si>
  <si>
    <t>Personal Wash</t>
  </si>
  <si>
    <t>Cosmetics</t>
  </si>
  <si>
    <t>Skin Care</t>
  </si>
  <si>
    <t>Oral Care</t>
  </si>
  <si>
    <t>Cough/Colds</t>
  </si>
  <si>
    <t>Shaving</t>
  </si>
  <si>
    <t>Hair Accessories - GM</t>
  </si>
  <si>
    <t>Hair Care</t>
  </si>
  <si>
    <t>Hair Colourant</t>
  </si>
  <si>
    <t>Hair Styling</t>
  </si>
  <si>
    <t>Sun Care</t>
  </si>
  <si>
    <t>Family Planning</t>
  </si>
  <si>
    <t>Depilatories</t>
  </si>
  <si>
    <t>Confectionery - Everyday Gifting</t>
  </si>
  <si>
    <t>John Sagayanathan</t>
  </si>
  <si>
    <t>Seasonal - GM</t>
  </si>
  <si>
    <t>Insecticides</t>
  </si>
  <si>
    <t>Air Freshener</t>
  </si>
  <si>
    <t>Cleaning Materials</t>
  </si>
  <si>
    <t>Dishwash</t>
  </si>
  <si>
    <t>Home Cleaners</t>
  </si>
  <si>
    <t>Toilet Cleaners</t>
  </si>
  <si>
    <t>Beauty Accessories - GM</t>
  </si>
  <si>
    <t>Giftsets - B&amp;PC</t>
  </si>
  <si>
    <t>Breads - Grocery</t>
  </si>
  <si>
    <t>5. Confirm Delistings</t>
  </si>
  <si>
    <t>Cold Beverages</t>
  </si>
  <si>
    <t>Karuna Bhana</t>
  </si>
  <si>
    <t>Isaac Alexander</t>
  </si>
  <si>
    <t>Period &amp; Continence Care</t>
  </si>
  <si>
    <t>Tea &amp; Coffee/ Milk Modifiers</t>
  </si>
  <si>
    <t>john.sagayanathan1@foodstuffs.co.nz</t>
  </si>
  <si>
    <t>karuna.bhana@foodstuffs.co.nz</t>
  </si>
  <si>
    <t>isaac.alexander2@foodstuffs.co.nz</t>
  </si>
  <si>
    <t>Breads - Grocery Small Goods</t>
  </si>
  <si>
    <t>Supplier to meet with category team and present NPD. To ensure availability please contact the category team at least 4 weeks ahead of your desired presentation date. In some instances category may request an extended period 2 weeks for supplier presentations depending on the quantity, and will provide an updated timeline as required.</t>
  </si>
  <si>
    <t>Stores rundown stock of delisted articles in preparation for NPD launch. If necessary please liaise with category and your respective DC Buyer insituations where an extended rundown is required.</t>
  </si>
  <si>
    <t>milly.maling@foodstuffs.co.nz</t>
  </si>
  <si>
    <t>Milly Maling</t>
  </si>
  <si>
    <t>Specialty Cheeses - Chilled Foods</t>
  </si>
  <si>
    <t>NB: NPD Windows exclude Bakery, Deli (excl. Cheese), Fresh and Liquor. For NPD in these departments please connect with the category manager directly.</t>
  </si>
  <si>
    <t>NB: The NPD Calendar excludes Bakery, Deli (excl. Cheese), Fresh and Liquor. For NPD in these departments please connect with the category manager directly.</t>
  </si>
  <si>
    <t>Rebecca Tuhakaraina</t>
  </si>
  <si>
    <t>Rebecca.Tuhakaraina@foodstuffs.co.nz</t>
  </si>
  <si>
    <t>Niki Alawneh</t>
  </si>
  <si>
    <t>Niki.Alawneh@foodstuffs.co.nz</t>
  </si>
  <si>
    <t>Josh Bycroft</t>
  </si>
  <si>
    <t>Josh.Bycroft@foodstuffs.co.nz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</si>
</sst>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/dd/yyyy"/>
    <numFmt numFmtId="166" formatCode="dd\-mmm\-yy"/>
    <numFmt numFmtId="167" formatCode="d/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0"/>
      <color rgb="FF241858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1"/>
      <color theme="0" tint="-4.9989318521683403E-2"/>
      <name val="Arial"/>
      <family val="2"/>
    </font>
    <font>
      <b/>
      <sz val="12"/>
      <color rgb="FFE5DDD5"/>
      <name val="Arial"/>
      <family val="2"/>
    </font>
    <font>
      <sz val="8"/>
      <name val="Calibri"/>
      <family val="2"/>
      <scheme val="minor"/>
    </font>
    <font>
      <b/>
      <sz val="10"/>
      <color rgb="FF00BCBC"/>
      <name val="Arial"/>
      <family val="2"/>
    </font>
    <font>
      <sz val="10"/>
      <color rgb="FF00393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393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3938"/>
        <bgColor indexed="64"/>
      </patternFill>
    </fill>
    <fill>
      <patternFill patternType="solid">
        <fgColor rgb="FF00BCB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E6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rgb="FF003938"/>
      </bottom>
      <diagonal/>
    </border>
    <border>
      <left/>
      <right/>
      <top/>
      <bottom style="thin">
        <color rgb="FF003938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15" fillId="3" borderId="2" xfId="0" applyFont="1" applyFill="1" applyBorder="1" applyAlignment="1">
      <alignment horizontal="left" vertical="center" inden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center"/>
    </xf>
    <xf numFmtId="0" fontId="2" fillId="5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0" fillId="2" borderId="12" xfId="0" applyNumberFormat="1" applyFont="1" applyFill="1" applyBorder="1" applyAlignment="1">
      <alignment horizontal="center" vertical="center"/>
    </xf>
    <xf numFmtId="14" fontId="0" fillId="6" borderId="12" xfId="0" applyNumberFormat="1" applyFill="1" applyBorder="1"/>
    <xf numFmtId="1" fontId="20" fillId="8" borderId="1" xfId="3" applyNumberFormat="1" applyFont="1" applyBorder="1" applyAlignment="1">
      <alignment horizontal="center" vertical="center"/>
    </xf>
    <xf numFmtId="0" fontId="0" fillId="0" borderId="7" xfId="0" applyBorder="1"/>
    <xf numFmtId="0" fontId="12" fillId="0" borderId="7" xfId="1" applyBorder="1"/>
    <xf numFmtId="1" fontId="21" fillId="7" borderId="1" xfId="2" applyNumberFormat="1" applyFont="1" applyBorder="1" applyAlignment="1">
      <alignment horizontal="center" vertical="center"/>
    </xf>
    <xf numFmtId="166" fontId="4" fillId="9" borderId="1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/>
    </xf>
    <xf numFmtId="16" fontId="4" fillId="9" borderId="3" xfId="0" applyNumberFormat="1" applyFont="1" applyFill="1" applyBorder="1" applyAlignment="1">
      <alignment horizontal="center" vertical="center" wrapText="1"/>
    </xf>
    <xf numFmtId="16" fontId="4" fillId="9" borderId="1" xfId="0" applyNumberFormat="1" applyFont="1" applyFill="1" applyBorder="1" applyAlignment="1">
      <alignment horizontal="center" vertical="center" wrapText="1"/>
    </xf>
    <xf numFmtId="166" fontId="4" fillId="9" borderId="3" xfId="0" applyNumberFormat="1" applyFont="1" applyFill="1" applyBorder="1" applyAlignment="1">
      <alignment horizontal="center" vertical="center" wrapText="1"/>
    </xf>
    <xf numFmtId="166" fontId="19" fillId="8" borderId="0" xfId="3" applyNumberFormat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1"/>
    </xf>
    <xf numFmtId="166" fontId="2" fillId="5" borderId="1" xfId="0" applyNumberFormat="1" applyFont="1" applyFill="1" applyBorder="1" applyAlignment="1">
      <alignment horizontal="center" vertical="center"/>
    </xf>
    <xf numFmtId="1" fontId="20" fillId="5" borderId="1" xfId="3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 indent="1"/>
    </xf>
    <xf numFmtId="0" fontId="16" fillId="0" borderId="0" xfId="0" applyFont="1" applyAlignment="1">
      <alignment vertical="center"/>
    </xf>
    <xf numFmtId="167" fontId="10" fillId="2" borderId="13" xfId="0" applyNumberFormat="1" applyFont="1" applyFill="1" applyBorder="1" applyAlignment="1">
      <alignment horizontal="center" textRotation="90" wrapText="1"/>
    </xf>
    <xf numFmtId="167" fontId="10" fillId="2" borderId="14" xfId="0" applyNumberFormat="1" applyFont="1" applyFill="1" applyBorder="1" applyAlignment="1">
      <alignment horizontal="center" textRotation="90" wrapText="1"/>
    </xf>
    <xf numFmtId="0" fontId="23" fillId="0" borderId="0" xfId="0" applyFont="1"/>
    <xf numFmtId="0" fontId="15" fillId="3" borderId="7" xfId="0" applyFont="1" applyFill="1" applyBorder="1" applyAlignment="1">
      <alignment horizontal="left" vertical="center"/>
    </xf>
    <xf numFmtId="165" fontId="15" fillId="3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" fontId="20" fillId="0" borderId="1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 applyProtection="1">
      <alignment vertical="center"/>
      <protection locked="0"/>
    </xf>
    <xf numFmtId="0" fontId="26" fillId="0" borderId="7" xfId="0" applyFont="1" applyBorder="1"/>
    <xf numFmtId="0" fontId="27" fillId="0" borderId="7" xfId="0" applyFont="1" applyBorder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23"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ill>
        <patternFill>
          <bgColor theme="0" tint="-4.9989318521683403E-2"/>
        </patternFill>
      </fill>
    </dxf>
    <dxf>
      <fill>
        <patternFill>
          <bgColor rgb="FF00BCBC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0033CC"/>
      </font>
    </dxf>
    <dxf>
      <font>
        <color rgb="FF0033CC"/>
      </font>
    </dxf>
    <dxf>
      <font>
        <color rgb="FF0033CC"/>
      </font>
    </dxf>
    <dxf>
      <font>
        <color rgb="FF0033CC"/>
      </font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</dxfs>
  <tableStyles count="0" defaultTableStyle="TableStyleMedium2" defaultPivotStyle="PivotStyleLight16"/>
  <colors>
    <mruColors>
      <color rgb="FFFFE64E"/>
      <color rgb="FF00BCBC"/>
      <color rgb="FF32DAAA"/>
      <color rgb="FF003938"/>
      <color rgb="FFFFFFFF"/>
      <color rgb="FF3038DC"/>
      <color rgb="FF999999"/>
      <color rgb="FF0033CC"/>
      <color rgb="FFFEE5C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40821</xdr:rowOff>
    </xdr:from>
    <xdr:to>
      <xdr:col>3</xdr:col>
      <xdr:colOff>1321369</xdr:colOff>
      <xdr:row>0</xdr:row>
      <xdr:rowOff>517071</xdr:rowOff>
    </xdr:to>
    <xdr:pic>
      <xdr:nvPicPr>
        <xdr:cNvPr id="2" name="Picture 1" descr="Kia ora, we're Foodies North Island.">
          <a:extLst>
            <a:ext uri="{FF2B5EF4-FFF2-40B4-BE49-F238E27FC236}">
              <a16:creationId xmlns:a16="http://schemas.microsoft.com/office/drawing/2014/main" id="{6BAB103D-E4FE-935A-857D-41F60DCF4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46" b="32530"/>
        <a:stretch/>
      </xdr:blipFill>
      <xdr:spPr bwMode="auto">
        <a:xfrm>
          <a:off x="54429" y="40821"/>
          <a:ext cx="262617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chaan.clifton@foodstuffs.co.nz" TargetMode="External"/><Relationship Id="rId18" Type="http://schemas.openxmlformats.org/officeDocument/2006/relationships/hyperlink" Target="mailto:james.cooper@foodstuffs.co.nz" TargetMode="External"/><Relationship Id="rId26" Type="http://schemas.openxmlformats.org/officeDocument/2006/relationships/hyperlink" Target="mailto:chaan.clifton@foodstuffs.co.nz" TargetMode="External"/><Relationship Id="rId39" Type="http://schemas.openxmlformats.org/officeDocument/2006/relationships/hyperlink" Target="mailto:cameron.grant1@foodstuffs.co.nz" TargetMode="External"/><Relationship Id="rId21" Type="http://schemas.openxmlformats.org/officeDocument/2006/relationships/hyperlink" Target="mailto:kerin.hicks@foodstuffs.co.nz" TargetMode="External"/><Relationship Id="rId34" Type="http://schemas.openxmlformats.org/officeDocument/2006/relationships/hyperlink" Target="mailto:louise.denny@foodstuffs.co.nz" TargetMode="External"/><Relationship Id="rId42" Type="http://schemas.openxmlformats.org/officeDocument/2006/relationships/hyperlink" Target="mailto:aga.roe@foodstuffs.co.nz" TargetMode="External"/><Relationship Id="rId47" Type="http://schemas.openxmlformats.org/officeDocument/2006/relationships/hyperlink" Target="mailto:aga.roe@foodstuffs.co.nz" TargetMode="External"/><Relationship Id="rId50" Type="http://schemas.openxmlformats.org/officeDocument/2006/relationships/hyperlink" Target="mailto:isaac.alexander2@foodstuffs.co.nz" TargetMode="External"/><Relationship Id="rId55" Type="http://schemas.openxmlformats.org/officeDocument/2006/relationships/hyperlink" Target="mailto:Rebecca.Tuhakaraina@foodstuffs.co.nz" TargetMode="External"/><Relationship Id="rId7" Type="http://schemas.openxmlformats.org/officeDocument/2006/relationships/hyperlink" Target="mailto:sam.brady@foodstuffs.co.nz" TargetMode="External"/><Relationship Id="rId12" Type="http://schemas.openxmlformats.org/officeDocument/2006/relationships/hyperlink" Target="mailto:chaan.clifton@foodstuffs.co.nz" TargetMode="External"/><Relationship Id="rId17" Type="http://schemas.openxmlformats.org/officeDocument/2006/relationships/hyperlink" Target="mailto:james.cooper@foodstuffs.co.nz" TargetMode="External"/><Relationship Id="rId25" Type="http://schemas.openxmlformats.org/officeDocument/2006/relationships/hyperlink" Target="mailto:seema.singh@foodstuffs.co.nz" TargetMode="External"/><Relationship Id="rId33" Type="http://schemas.openxmlformats.org/officeDocument/2006/relationships/hyperlink" Target="mailto:louise.denny@foodstuffs.co.nz" TargetMode="External"/><Relationship Id="rId38" Type="http://schemas.openxmlformats.org/officeDocument/2006/relationships/hyperlink" Target="mailto:louise.denny@foodstuffs.co.nz" TargetMode="External"/><Relationship Id="rId46" Type="http://schemas.openxmlformats.org/officeDocument/2006/relationships/hyperlink" Target="mailto:aga.roe@foodstuffs.co.nz" TargetMode="External"/><Relationship Id="rId2" Type="http://schemas.openxmlformats.org/officeDocument/2006/relationships/hyperlink" Target="mailto:chaan.clifton@foodstuffs.co.nz" TargetMode="External"/><Relationship Id="rId16" Type="http://schemas.openxmlformats.org/officeDocument/2006/relationships/hyperlink" Target="mailto:sam.brady@foodstuffs.co.nz" TargetMode="External"/><Relationship Id="rId20" Type="http://schemas.openxmlformats.org/officeDocument/2006/relationships/hyperlink" Target="mailto:george.lim@foodstuffs.co.nz" TargetMode="External"/><Relationship Id="rId29" Type="http://schemas.openxmlformats.org/officeDocument/2006/relationships/hyperlink" Target="mailto:karuna.bhana@foodstuffs.co.nz" TargetMode="External"/><Relationship Id="rId41" Type="http://schemas.openxmlformats.org/officeDocument/2006/relationships/hyperlink" Target="mailto:aga.roe@foodstuffs.co.nz" TargetMode="External"/><Relationship Id="rId54" Type="http://schemas.openxmlformats.org/officeDocument/2006/relationships/hyperlink" Target="mailto:isaac.alexander2@foodstuffs.co.nz" TargetMode="External"/><Relationship Id="rId1" Type="http://schemas.openxmlformats.org/officeDocument/2006/relationships/hyperlink" Target="mailto:aga.roe@foodstuffs.co.nz" TargetMode="External"/><Relationship Id="rId6" Type="http://schemas.openxmlformats.org/officeDocument/2006/relationships/hyperlink" Target="mailto:sam.brady@foodstuffs.co.nz" TargetMode="External"/><Relationship Id="rId11" Type="http://schemas.openxmlformats.org/officeDocument/2006/relationships/hyperlink" Target="mailto:chaan.clifton@foodstuffs.co.nz" TargetMode="External"/><Relationship Id="rId24" Type="http://schemas.openxmlformats.org/officeDocument/2006/relationships/hyperlink" Target="mailto:george.lim@foodstuffs.co.nz" TargetMode="External"/><Relationship Id="rId32" Type="http://schemas.openxmlformats.org/officeDocument/2006/relationships/hyperlink" Target="mailto:louise.denny@foodstuffs.co.nz" TargetMode="External"/><Relationship Id="rId37" Type="http://schemas.openxmlformats.org/officeDocument/2006/relationships/hyperlink" Target="mailto:louise.denny@foodstuffs.co.nz" TargetMode="External"/><Relationship Id="rId40" Type="http://schemas.openxmlformats.org/officeDocument/2006/relationships/hyperlink" Target="mailto:louise.denny@foodstuffs.co.nz" TargetMode="External"/><Relationship Id="rId45" Type="http://schemas.openxmlformats.org/officeDocument/2006/relationships/hyperlink" Target="mailto:aga.roe@foodstuffs.co.nz" TargetMode="External"/><Relationship Id="rId53" Type="http://schemas.openxmlformats.org/officeDocument/2006/relationships/hyperlink" Target="mailto:isaac.alexander2@foodstuffs.co.nz" TargetMode="External"/><Relationship Id="rId5" Type="http://schemas.openxmlformats.org/officeDocument/2006/relationships/hyperlink" Target="mailto:george.lim@foodstuffs.co.nz" TargetMode="External"/><Relationship Id="rId15" Type="http://schemas.openxmlformats.org/officeDocument/2006/relationships/hyperlink" Target="mailto:chaan.clifton@foodstuffs.co.nz" TargetMode="External"/><Relationship Id="rId23" Type="http://schemas.openxmlformats.org/officeDocument/2006/relationships/hyperlink" Target="mailto:james.cooper@foodstuffs.co.nz" TargetMode="External"/><Relationship Id="rId28" Type="http://schemas.openxmlformats.org/officeDocument/2006/relationships/hyperlink" Target="mailto:karuna.bhana@foodstuffs.co.nz" TargetMode="External"/><Relationship Id="rId36" Type="http://schemas.openxmlformats.org/officeDocument/2006/relationships/hyperlink" Target="mailto:louise.denny@foodstuffs.co.nz" TargetMode="External"/><Relationship Id="rId49" Type="http://schemas.openxmlformats.org/officeDocument/2006/relationships/hyperlink" Target="mailto:isaac.alexander2@foodstuffs.co.nz" TargetMode="External"/><Relationship Id="rId10" Type="http://schemas.openxmlformats.org/officeDocument/2006/relationships/hyperlink" Target="mailto:sam.brady@foodstuffs.co.nz" TargetMode="External"/><Relationship Id="rId19" Type="http://schemas.openxmlformats.org/officeDocument/2006/relationships/hyperlink" Target="mailto:john.sagayanathan1@foodstuffs.co.nz" TargetMode="External"/><Relationship Id="rId31" Type="http://schemas.openxmlformats.org/officeDocument/2006/relationships/hyperlink" Target="mailto:louise.denny@foodstuffs.co.nz" TargetMode="External"/><Relationship Id="rId44" Type="http://schemas.openxmlformats.org/officeDocument/2006/relationships/hyperlink" Target="mailto:aga.roe@foodstuffs.co.nz" TargetMode="External"/><Relationship Id="rId52" Type="http://schemas.openxmlformats.org/officeDocument/2006/relationships/hyperlink" Target="mailto:george.lim@foodstuffs.co.nz" TargetMode="External"/><Relationship Id="rId4" Type="http://schemas.openxmlformats.org/officeDocument/2006/relationships/hyperlink" Target="mailto:kerin.hicks@foodstuffs.co.nz" TargetMode="External"/><Relationship Id="rId9" Type="http://schemas.openxmlformats.org/officeDocument/2006/relationships/hyperlink" Target="mailto:karuna.bhana@foodstuffs.co.nz" TargetMode="External"/><Relationship Id="rId14" Type="http://schemas.openxmlformats.org/officeDocument/2006/relationships/hyperlink" Target="mailto:chaan.clifton@foodstuffs.co.nz" TargetMode="External"/><Relationship Id="rId22" Type="http://schemas.openxmlformats.org/officeDocument/2006/relationships/hyperlink" Target="mailto:james.cooper@foodstuffs.co.nz" TargetMode="External"/><Relationship Id="rId27" Type="http://schemas.openxmlformats.org/officeDocument/2006/relationships/hyperlink" Target="mailto:sam.brady@foodstuffs.co.nz" TargetMode="External"/><Relationship Id="rId30" Type="http://schemas.openxmlformats.org/officeDocument/2006/relationships/hyperlink" Target="mailto:karuna.bhana@foodstuffs.co.nz" TargetMode="External"/><Relationship Id="rId35" Type="http://schemas.openxmlformats.org/officeDocument/2006/relationships/hyperlink" Target="mailto:louise.denny@foodstuffs.co.nz" TargetMode="External"/><Relationship Id="rId43" Type="http://schemas.openxmlformats.org/officeDocument/2006/relationships/hyperlink" Target="mailto:aga.roe@foodstuffs.co.nz" TargetMode="External"/><Relationship Id="rId48" Type="http://schemas.openxmlformats.org/officeDocument/2006/relationships/hyperlink" Target="mailto:aga.roe@foodstuffs.co.nz" TargetMode="External"/><Relationship Id="rId8" Type="http://schemas.openxmlformats.org/officeDocument/2006/relationships/hyperlink" Target="mailto:john.sagayanathan1@foodstuffs.co.nz" TargetMode="External"/><Relationship Id="rId51" Type="http://schemas.openxmlformats.org/officeDocument/2006/relationships/hyperlink" Target="mailto:isaac.alexander2@foodstuffs.co.nz" TargetMode="External"/><Relationship Id="rId3" Type="http://schemas.openxmlformats.org/officeDocument/2006/relationships/hyperlink" Target="mailto:seema.singh@foodstuffs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2A40-7066-4C13-9508-C9464C379BD7}">
  <sheetPr codeName="Sheet1">
    <pageSetUpPr fitToPage="1"/>
  </sheetPr>
  <dimension ref="A1:BL78"/>
  <sheetViews>
    <sheetView showGridLines="0" zoomScale="80" zoomScaleNormal="80" workbookViewId="0">
      <pane xSplit="11" topLeftCell="R1" activePane="topRight" state="frozen"/>
      <selection pane="topRight" activeCell="D4" sqref="D4"/>
    </sheetView>
  </sheetViews>
  <sheetFormatPr defaultColWidth="8.81640625" defaultRowHeight="14" x14ac:dyDescent="0.3"/>
  <cols>
    <col min="1" max="1" width="6.26953125" style="1" customWidth="1"/>
    <col min="2" max="2" width="5.7265625" style="1" customWidth="1"/>
    <col min="3" max="3" width="8.81640625" style="1"/>
    <col min="4" max="4" width="38.81640625" style="5" customWidth="1"/>
    <col min="5" max="5" width="16.7265625" style="5" bestFit="1" customWidth="1"/>
    <col min="6" max="9" width="12.453125" style="5" hidden="1" customWidth="1"/>
    <col min="10" max="10" width="12" style="3" hidden="1" customWidth="1"/>
    <col min="11" max="11" width="16.7265625" style="3" customWidth="1"/>
    <col min="12" max="24" width="4.7265625" style="2" customWidth="1"/>
    <col min="25" max="63" width="4.7265625" style="1" customWidth="1"/>
    <col min="64" max="64" width="0.81640625" style="1" customWidth="1"/>
    <col min="65" max="16384" width="8.81640625" style="1"/>
  </cols>
  <sheetData>
    <row r="1" spans="1:64" s="10" customFormat="1" ht="41.5" customHeight="1" x14ac:dyDescent="0.35">
      <c r="A1" s="14"/>
      <c r="B1" s="14"/>
      <c r="C1" s="14"/>
      <c r="D1" s="14"/>
      <c r="E1" s="13"/>
      <c r="F1" s="13"/>
      <c r="G1" s="13"/>
      <c r="H1" s="13"/>
      <c r="I1" s="13"/>
      <c r="J1" s="15"/>
      <c r="K1" s="15"/>
      <c r="L1" s="14"/>
      <c r="M1" s="14"/>
      <c r="N1" s="14"/>
      <c r="O1" s="14"/>
      <c r="P1" s="14"/>
      <c r="Q1" s="14"/>
      <c r="R1" s="14"/>
      <c r="S1" s="14"/>
      <c r="T1" s="16"/>
      <c r="U1" s="14"/>
      <c r="V1" s="17"/>
      <c r="W1" s="14"/>
      <c r="X1" s="14"/>
      <c r="Y1" s="14"/>
      <c r="Z1" s="14"/>
      <c r="AA1" s="17"/>
      <c r="AB1" s="18"/>
      <c r="AC1" s="14"/>
      <c r="AD1" s="14"/>
      <c r="AE1" s="18"/>
      <c r="AF1" s="19"/>
      <c r="AG1" s="19"/>
      <c r="AH1" s="19"/>
      <c r="AI1" s="19"/>
      <c r="AJ1" s="19"/>
      <c r="AK1" s="26"/>
      <c r="AL1" s="18"/>
      <c r="AM1" s="19"/>
      <c r="AN1" s="19"/>
      <c r="AO1" s="19"/>
      <c r="AP1" s="26"/>
      <c r="AQ1" s="19"/>
      <c r="AR1" s="14"/>
      <c r="AS1" s="14"/>
      <c r="AT1" s="26"/>
      <c r="AU1" s="26"/>
      <c r="AV1" s="14"/>
      <c r="AW1" s="14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13"/>
    </row>
    <row r="2" spans="1:64" s="4" customFormat="1" ht="5.25" customHeight="1" x14ac:dyDescent="0.3">
      <c r="C2" s="1"/>
      <c r="D2" s="30"/>
      <c r="E2" s="31"/>
      <c r="F2" s="31"/>
      <c r="G2" s="31"/>
      <c r="H2" s="31"/>
      <c r="I2" s="31"/>
      <c r="J2" s="31"/>
      <c r="K2" s="3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64" ht="19.899999999999999" customHeight="1" x14ac:dyDescent="0.3">
      <c r="C3" s="86" t="s">
        <v>96</v>
      </c>
      <c r="D3" s="87" t="s">
        <v>140</v>
      </c>
      <c r="E3" s="83" t="s">
        <v>177</v>
      </c>
    </row>
    <row r="4" spans="1:64" ht="19.899999999999999" customHeight="1" x14ac:dyDescent="0.3">
      <c r="C4" s="86" t="s">
        <v>26</v>
      </c>
      <c r="D4" s="84" t="str">
        <f>_xlfn.XLOOKUP(D3,Category!A:A,Category!B:B)</f>
        <v>Milly Maling</v>
      </c>
      <c r="E4" s="2"/>
    </row>
    <row r="5" spans="1:64" ht="19.899999999999999" customHeight="1" x14ac:dyDescent="0.3">
      <c r="C5" s="86" t="s">
        <v>27</v>
      </c>
      <c r="D5" s="85" t="str">
        <f>HYPERLINK("mailto:"&amp;_xlfn.XLOOKUP(D3,Category!A:A,Category!C:C),_xlfn.XLOOKUP(D3,Category!A:A,Category!C:C))</f>
        <v>milly.maling@foodstuffs.co.nz</v>
      </c>
      <c r="E5" s="2"/>
    </row>
    <row r="6" spans="1:64" s="4" customFormat="1" ht="5.25" customHeight="1" x14ac:dyDescent="0.3">
      <c r="C6" s="1"/>
      <c r="D6" s="30"/>
      <c r="E6" s="31"/>
      <c r="F6" s="31"/>
      <c r="G6" s="31"/>
      <c r="H6" s="31"/>
      <c r="I6" s="31"/>
      <c r="J6" s="31"/>
      <c r="K6" s="3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64" ht="19.899999999999999" customHeight="1" x14ac:dyDescent="0.3">
      <c r="L7" s="91" t="s">
        <v>233</v>
      </c>
    </row>
    <row r="8" spans="1:64" s="4" customFormat="1" ht="18" customHeight="1" x14ac:dyDescent="0.35">
      <c r="C8" s="6"/>
      <c r="D8" s="62" t="s">
        <v>168</v>
      </c>
      <c r="E8" s="33"/>
      <c r="F8" s="33"/>
      <c r="G8" s="33"/>
      <c r="H8" s="33"/>
      <c r="I8" s="33"/>
      <c r="J8" s="33"/>
      <c r="K8" s="34"/>
      <c r="L8" s="95" t="s">
        <v>28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29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 t="s">
        <v>30</v>
      </c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 t="s">
        <v>31</v>
      </c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4" s="4" customFormat="1" ht="18" hidden="1" customHeight="1" x14ac:dyDescent="0.35">
      <c r="C9" s="6"/>
      <c r="D9" s="30"/>
      <c r="E9" s="33"/>
      <c r="F9" s="33"/>
      <c r="G9" s="33"/>
      <c r="H9" s="33"/>
      <c r="I9" s="33"/>
      <c r="J9" s="33"/>
      <c r="K9" s="34"/>
      <c r="L9" s="45" t="str">
        <f>_xlfn.XLOOKUP(L$11,'Timeline Tables'!$E:$E,'Timeline Tables'!$F:$F)</f>
        <v>E</v>
      </c>
      <c r="M9" s="45" t="str">
        <f>_xlfn.XLOOKUP(M$11,'Timeline Tables'!$E:$E,'Timeline Tables'!$F:$F)</f>
        <v>E</v>
      </c>
      <c r="N9" s="45" t="str">
        <f>_xlfn.XLOOKUP(N$11,'Timeline Tables'!$E:$E,'Timeline Tables'!$F:$F)</f>
        <v>E</v>
      </c>
      <c r="O9" s="45">
        <f>_xlfn.XLOOKUP(O$11,'Timeline Tables'!$E:$E,'Timeline Tables'!$F:$F)</f>
        <v>0</v>
      </c>
      <c r="P9" s="45">
        <f>_xlfn.XLOOKUP(P$11,'Timeline Tables'!$E:$E,'Timeline Tables'!$F:$F)</f>
        <v>0</v>
      </c>
      <c r="Q9" s="45">
        <f>_xlfn.XLOOKUP(Q$11,'Timeline Tables'!$E:$E,'Timeline Tables'!$F:$F)</f>
        <v>0</v>
      </c>
      <c r="R9" s="45">
        <f>_xlfn.XLOOKUP(R$11,'Timeline Tables'!$E:$E,'Timeline Tables'!$F:$F)</f>
        <v>0</v>
      </c>
      <c r="S9" s="45">
        <f>_xlfn.XLOOKUP(S$11,'Timeline Tables'!$E:$E,'Timeline Tables'!$F:$F)</f>
        <v>0</v>
      </c>
      <c r="T9" s="45">
        <f>_xlfn.XLOOKUP(T$11,'Timeline Tables'!$E:$E,'Timeline Tables'!$F:$F)</f>
        <v>0</v>
      </c>
      <c r="U9" s="45">
        <f>_xlfn.XLOOKUP(U$11,'Timeline Tables'!$E:$E,'Timeline Tables'!$F:$F)</f>
        <v>0</v>
      </c>
      <c r="V9" s="45">
        <f>_xlfn.XLOOKUP(V$11,'Timeline Tables'!$E:$E,'Timeline Tables'!$F:$F)</f>
        <v>0</v>
      </c>
      <c r="W9" s="45">
        <f>_xlfn.XLOOKUP(W$11,'Timeline Tables'!$E:$E,'Timeline Tables'!$F:$F)</f>
        <v>0</v>
      </c>
      <c r="X9" s="45">
        <f>_xlfn.XLOOKUP(X$11,'Timeline Tables'!$E:$E,'Timeline Tables'!$F:$F)</f>
        <v>0</v>
      </c>
      <c r="Y9" s="45">
        <f>_xlfn.XLOOKUP(Y$11,'Timeline Tables'!$E:$E,'Timeline Tables'!$F:$F)</f>
        <v>0</v>
      </c>
      <c r="Z9" s="45">
        <f>_xlfn.XLOOKUP(Z$11,'Timeline Tables'!$E:$E,'Timeline Tables'!$F:$F)</f>
        <v>0</v>
      </c>
      <c r="AA9" s="45">
        <f>_xlfn.XLOOKUP(AA$11,'Timeline Tables'!$E:$E,'Timeline Tables'!$F:$F)</f>
        <v>0</v>
      </c>
      <c r="AB9" s="45">
        <f>_xlfn.XLOOKUP(AB$11,'Timeline Tables'!$E:$E,'Timeline Tables'!$F:$F)</f>
        <v>0</v>
      </c>
      <c r="AC9" s="45">
        <f>_xlfn.XLOOKUP(AC$11,'Timeline Tables'!$E:$E,'Timeline Tables'!$F:$F)</f>
        <v>0</v>
      </c>
      <c r="AD9" s="45">
        <f>_xlfn.XLOOKUP(AD$11,'Timeline Tables'!$E:$E,'Timeline Tables'!$F:$F)</f>
        <v>0</v>
      </c>
      <c r="AE9" s="45">
        <f>_xlfn.XLOOKUP(AE$11,'Timeline Tables'!$E:$E,'Timeline Tables'!$F:$F)</f>
        <v>0</v>
      </c>
      <c r="AF9" s="45">
        <f>_xlfn.XLOOKUP(AF$11,'Timeline Tables'!$E:$E,'Timeline Tables'!$F:$F)</f>
        <v>0</v>
      </c>
      <c r="AG9" s="45">
        <f>_xlfn.XLOOKUP(AG$11,'Timeline Tables'!$E:$E,'Timeline Tables'!$F:$F)</f>
        <v>0</v>
      </c>
      <c r="AH9" s="45">
        <f>_xlfn.XLOOKUP(AH$11,'Timeline Tables'!$E:$E,'Timeline Tables'!$F:$F)</f>
        <v>0</v>
      </c>
      <c r="AI9" s="45">
        <f>_xlfn.XLOOKUP(AI$11,'Timeline Tables'!$E:$E,'Timeline Tables'!$F:$F)</f>
        <v>0</v>
      </c>
      <c r="AJ9" s="45">
        <f>_xlfn.XLOOKUP(AJ$11,'Timeline Tables'!$E:$E,'Timeline Tables'!$F:$F)</f>
        <v>0</v>
      </c>
      <c r="AK9" s="45">
        <f>_xlfn.XLOOKUP(AK$11,'Timeline Tables'!$E:$E,'Timeline Tables'!$F:$F)</f>
        <v>0</v>
      </c>
      <c r="AL9" s="45">
        <f>_xlfn.XLOOKUP(AL$11,'Timeline Tables'!$E:$E,'Timeline Tables'!$F:$F)</f>
        <v>0</v>
      </c>
      <c r="AM9" s="45">
        <f>_xlfn.XLOOKUP(AM$11,'Timeline Tables'!$E:$E,'Timeline Tables'!$F:$F)</f>
        <v>0</v>
      </c>
      <c r="AN9" s="45">
        <f>_xlfn.XLOOKUP(AN$11,'Timeline Tables'!$E:$E,'Timeline Tables'!$F:$F)</f>
        <v>0</v>
      </c>
      <c r="AO9" s="45">
        <f>_xlfn.XLOOKUP(AO$11,'Timeline Tables'!$E:$E,'Timeline Tables'!$F:$F)</f>
        <v>0</v>
      </c>
      <c r="AP9" s="45">
        <f>_xlfn.XLOOKUP(AP$11,'Timeline Tables'!$E:$E,'Timeline Tables'!$F:$F)</f>
        <v>0</v>
      </c>
      <c r="AQ9" s="45">
        <f>_xlfn.XLOOKUP(AQ$11,'Timeline Tables'!$E:$E,'Timeline Tables'!$F:$F)</f>
        <v>0</v>
      </c>
      <c r="AR9" s="45">
        <f>_xlfn.XLOOKUP(AR$11,'Timeline Tables'!$E:$E,'Timeline Tables'!$F:$F)</f>
        <v>0</v>
      </c>
      <c r="AS9" s="45">
        <f>_xlfn.XLOOKUP(AS$11,'Timeline Tables'!$E:$E,'Timeline Tables'!$F:$F)</f>
        <v>0</v>
      </c>
      <c r="AT9" s="45">
        <f>_xlfn.XLOOKUP(AT$11,'Timeline Tables'!$E:$E,'Timeline Tables'!$F:$F)</f>
        <v>0</v>
      </c>
      <c r="AU9" s="45">
        <f>_xlfn.XLOOKUP(AU$11,'Timeline Tables'!$E:$E,'Timeline Tables'!$F:$F)</f>
        <v>0</v>
      </c>
      <c r="AV9" s="45">
        <f>_xlfn.XLOOKUP(AV$11,'Timeline Tables'!$E:$E,'Timeline Tables'!$F:$F)</f>
        <v>0</v>
      </c>
      <c r="AW9" s="45">
        <f>_xlfn.XLOOKUP(AW$11,'Timeline Tables'!$E:$E,'Timeline Tables'!$F:$F)</f>
        <v>0</v>
      </c>
      <c r="AX9" s="45">
        <f>_xlfn.XLOOKUP(AX$11,'Timeline Tables'!$E:$E,'Timeline Tables'!$F:$F)</f>
        <v>0</v>
      </c>
      <c r="AY9" s="45">
        <f>_xlfn.XLOOKUP(AY$11,'Timeline Tables'!$E:$E,'Timeline Tables'!$F:$F)</f>
        <v>0</v>
      </c>
      <c r="AZ9" s="45">
        <f>_xlfn.XLOOKUP(AZ$11,'Timeline Tables'!$E:$E,'Timeline Tables'!$F:$F)</f>
        <v>0</v>
      </c>
      <c r="BA9" s="45">
        <f>_xlfn.XLOOKUP(BA$11,'Timeline Tables'!$E:$E,'Timeline Tables'!$F:$F)</f>
        <v>0</v>
      </c>
      <c r="BB9" s="45">
        <f>_xlfn.XLOOKUP(BB$11,'Timeline Tables'!$E:$E,'Timeline Tables'!$F:$F)</f>
        <v>0</v>
      </c>
      <c r="BC9" s="45">
        <f>_xlfn.XLOOKUP(BC$11,'Timeline Tables'!$E:$E,'Timeline Tables'!$F:$F)</f>
        <v>0</v>
      </c>
      <c r="BD9" s="45">
        <f>_xlfn.XLOOKUP(BD$11,'Timeline Tables'!$E:$E,'Timeline Tables'!$F:$F)</f>
        <v>0</v>
      </c>
      <c r="BE9" s="45">
        <f>_xlfn.XLOOKUP(BE$11,'Timeline Tables'!$E:$E,'Timeline Tables'!$F:$F)</f>
        <v>0</v>
      </c>
      <c r="BF9" s="45">
        <f>_xlfn.XLOOKUP(BF$11,'Timeline Tables'!$E:$E,'Timeline Tables'!$F:$F)</f>
        <v>0</v>
      </c>
      <c r="BG9" s="45" t="str">
        <f>_xlfn.XLOOKUP(BG$11,'Timeline Tables'!$E:$E,'Timeline Tables'!$F:$F)</f>
        <v>E</v>
      </c>
      <c r="BH9" s="45" t="str">
        <f>_xlfn.XLOOKUP(BH$11,'Timeline Tables'!$E:$E,'Timeline Tables'!$F:$F)</f>
        <v>E</v>
      </c>
      <c r="BI9" s="45" t="str">
        <f>_xlfn.XLOOKUP(BI$11,'Timeline Tables'!$E:$E,'Timeline Tables'!$F:$F)</f>
        <v>E</v>
      </c>
      <c r="BJ9" s="45" t="str">
        <f>_xlfn.XLOOKUP(BJ$11,'Timeline Tables'!$E:$E,'Timeline Tables'!$F:$F)</f>
        <v>E</v>
      </c>
      <c r="BK9" s="45" t="str">
        <f>_xlfn.XLOOKUP(BK$11,'Timeline Tables'!$E:$E,'Timeline Tables'!$F:$F)</f>
        <v>E</v>
      </c>
    </row>
    <row r="10" spans="1:64" s="4" customFormat="1" ht="18" hidden="1" customHeight="1" x14ac:dyDescent="0.35">
      <c r="C10" s="6"/>
      <c r="D10" s="30"/>
      <c r="E10" s="33"/>
      <c r="F10" s="33"/>
      <c r="G10" s="33"/>
      <c r="H10" s="33"/>
      <c r="I10" s="33"/>
      <c r="J10" s="33"/>
      <c r="K10" s="34"/>
      <c r="L10" s="45" cm="1">
        <f t="array" ref="L10">IF(L9&lt;&gt;"E",L11,_xlfn.XLOOKUP(0,L9:$BK9,L11:$BK11))</f>
        <v>4</v>
      </c>
      <c r="M10" s="45" cm="1">
        <f t="array" ref="M10">IF(M9&lt;&gt;"E",M11,_xlfn.XLOOKUP(0,M9:$BK9,M11:$BK11))</f>
        <v>4</v>
      </c>
      <c r="N10" s="45" cm="1">
        <f t="array" ref="N10">IF(N9&lt;&gt;"E",N11,_xlfn.XLOOKUP(0,N9:$BK9,N11:$BK11))</f>
        <v>4</v>
      </c>
      <c r="O10" s="45" cm="1">
        <f t="array" ref="O10">IF(O9&lt;&gt;"E",O11,_xlfn.XLOOKUP(0,O9:$BK9,O11:$BK11))</f>
        <v>4</v>
      </c>
      <c r="P10" s="45" cm="1">
        <f t="array" ref="P10">IF(P9&lt;&gt;"E",P11,_xlfn.XLOOKUP(0,P9:$BK9,P11:$BK11))</f>
        <v>5</v>
      </c>
      <c r="Q10" s="45" cm="1">
        <f t="array" ref="Q10">IF(Q9&lt;&gt;"E",Q11,_xlfn.XLOOKUP(0,Q9:$BK9,Q11:$BK11))</f>
        <v>6</v>
      </c>
      <c r="R10" s="45" cm="1">
        <f t="array" ref="R10">IF(R9&lt;&gt;"E",R11,_xlfn.XLOOKUP(0,R9:$BK9,R11:$BK11))</f>
        <v>7</v>
      </c>
      <c r="S10" s="45" cm="1">
        <f t="array" ref="S10">IF(S9&lt;&gt;"E",S11,_xlfn.XLOOKUP(0,S9:$BK9,S11:$BK11))</f>
        <v>8</v>
      </c>
      <c r="T10" s="45" cm="1">
        <f t="array" ref="T10">IF(T9&lt;&gt;"E",T11,_xlfn.XLOOKUP(0,T9:$BK9,T11:$BK11))</f>
        <v>9</v>
      </c>
      <c r="U10" s="45" cm="1">
        <f t="array" ref="U10">IF(U9&lt;&gt;"E",U11,_xlfn.XLOOKUP(0,U9:$BK9,U11:$BK11))</f>
        <v>10</v>
      </c>
      <c r="V10" s="45" cm="1">
        <f t="array" ref="V10">IF(V9&lt;&gt;"E",V11,_xlfn.XLOOKUP(0,V9:$BK9,V11:$BK11))</f>
        <v>11</v>
      </c>
      <c r="W10" s="45" cm="1">
        <f t="array" ref="W10">IF(W9&lt;&gt;"E",W11,_xlfn.XLOOKUP(0,W9:$BK9,W11:$BK11))</f>
        <v>12</v>
      </c>
      <c r="X10" s="45" cm="1">
        <f t="array" ref="X10">IF(X9&lt;&gt;"E",X11,_xlfn.XLOOKUP(0,X9:$BK9,X11:$BK11))</f>
        <v>13</v>
      </c>
      <c r="Y10" s="45" cm="1">
        <f t="array" ref="Y10">IF(Y9&lt;&gt;"E",Y11,_xlfn.XLOOKUP(0,Y9:$BK9,Y11:$BK11))</f>
        <v>14</v>
      </c>
      <c r="Z10" s="45" cm="1">
        <f t="array" ref="Z10">IF(Z9&lt;&gt;"E",Z11,_xlfn.XLOOKUP(0,Z9:$BK9,Z11:$BK11))</f>
        <v>15</v>
      </c>
      <c r="AA10" s="45" cm="1">
        <f t="array" ref="AA10">IF(AA9&lt;&gt;"E",AA11,_xlfn.XLOOKUP(0,AA9:$BK9,AA11:$BK11))</f>
        <v>16</v>
      </c>
      <c r="AB10" s="45" cm="1">
        <f t="array" ref="AB10">IF(AB9&lt;&gt;"E",AB11,_xlfn.XLOOKUP(0,AB9:$BK9,AB11:$BK11))</f>
        <v>17</v>
      </c>
      <c r="AC10" s="45" cm="1">
        <f t="array" ref="AC10">IF(AC9&lt;&gt;"E",AC11,_xlfn.XLOOKUP(0,AC9:$BK9,AC11:$BK11))</f>
        <v>18</v>
      </c>
      <c r="AD10" s="45" cm="1">
        <f t="array" ref="AD10">IF(AD9&lt;&gt;"E",AD11,_xlfn.XLOOKUP(0,AD9:$BK9,AD11:$BK11))</f>
        <v>19</v>
      </c>
      <c r="AE10" s="45" cm="1">
        <f t="array" ref="AE10">IF(AE9&lt;&gt;"E",AE11,_xlfn.XLOOKUP(0,AE9:$BK9,AE11:$BK11))</f>
        <v>20</v>
      </c>
      <c r="AF10" s="45" cm="1">
        <f t="array" ref="AF10">IF(AF9&lt;&gt;"E",AF11,_xlfn.XLOOKUP(0,AF9:$BK9,AF11:$BK11))</f>
        <v>21</v>
      </c>
      <c r="AG10" s="45" cm="1">
        <f t="array" ref="AG10">IF(AG9&lt;&gt;"E",AG11,_xlfn.XLOOKUP(0,AG9:$BK9,AG11:$BK11))</f>
        <v>22</v>
      </c>
      <c r="AH10" s="45" cm="1">
        <f t="array" ref="AH10">IF(AH9&lt;&gt;"E",AH11,_xlfn.XLOOKUP(0,AH9:$BK9,AH11:$BK11))</f>
        <v>23</v>
      </c>
      <c r="AI10" s="45" cm="1">
        <f t="array" ref="AI10">IF(AI9&lt;&gt;"E",AI11,_xlfn.XLOOKUP(0,AI9:$BK9,AI11:$BK11))</f>
        <v>24</v>
      </c>
      <c r="AJ10" s="45" cm="1">
        <f t="array" ref="AJ10">IF(AJ9&lt;&gt;"E",AJ11,_xlfn.XLOOKUP(0,AJ9:$BK9,AJ11:$BK11))</f>
        <v>25</v>
      </c>
      <c r="AK10" s="45" cm="1">
        <f t="array" ref="AK10">IF(AK9&lt;&gt;"E",AK11,_xlfn.XLOOKUP(0,AK9:$BK9,AK11:$BK11))</f>
        <v>26</v>
      </c>
      <c r="AL10" s="45" cm="1">
        <f t="array" ref="AL10">IF(AL9&lt;&gt;"E",AL11,_xlfn.XLOOKUP(0,AL9:$BK9,AL11:$BK11))</f>
        <v>27</v>
      </c>
      <c r="AM10" s="45" cm="1">
        <f t="array" ref="AM10">IF(AM9&lt;&gt;"E",AM11,_xlfn.XLOOKUP(0,AM9:$BK9,AM11:$BK11))</f>
        <v>28</v>
      </c>
      <c r="AN10" s="45" cm="1">
        <f t="array" ref="AN10">IF(AN9&lt;&gt;"E",AN11,_xlfn.XLOOKUP(0,AN9:$BK9,AN11:$BK11))</f>
        <v>29</v>
      </c>
      <c r="AO10" s="45" cm="1">
        <f t="array" ref="AO10">IF(AO9&lt;&gt;"E",AO11,_xlfn.XLOOKUP(0,AO9:$BK9,AO11:$BK11))</f>
        <v>30</v>
      </c>
      <c r="AP10" s="45" cm="1">
        <f t="array" ref="AP10">IF(AP9&lt;&gt;"E",AP11,_xlfn.XLOOKUP(0,AP9:$BK9,AP11:$BK11))</f>
        <v>31</v>
      </c>
      <c r="AQ10" s="45" cm="1">
        <f t="array" ref="AQ10">IF(AQ9&lt;&gt;"E",AQ11,_xlfn.XLOOKUP(0,AQ9:$BK9,AQ11:$BK11))</f>
        <v>32</v>
      </c>
      <c r="AR10" s="45" cm="1">
        <f t="array" ref="AR10">IF(AR9&lt;&gt;"E",AR11,_xlfn.XLOOKUP(0,AR9:$BK9,AR11:$BK11))</f>
        <v>33</v>
      </c>
      <c r="AS10" s="45" cm="1">
        <f t="array" ref="AS10">IF(AS9&lt;&gt;"E",AS11,_xlfn.XLOOKUP(0,AS9:$BK9,AS11:$BK11))</f>
        <v>34</v>
      </c>
      <c r="AT10" s="45" cm="1">
        <f t="array" ref="AT10">IF(AT9&lt;&gt;"E",AT11,_xlfn.XLOOKUP(0,AT9:$BK9,AT11:$BK11))</f>
        <v>35</v>
      </c>
      <c r="AU10" s="45" cm="1">
        <f t="array" ref="AU10">IF(AU9&lt;&gt;"E",AU11,_xlfn.XLOOKUP(0,AU9:$BK9,AU11:$BK11))</f>
        <v>36</v>
      </c>
      <c r="AV10" s="45" cm="1">
        <f t="array" ref="AV10">IF(AV9&lt;&gt;"E",AV11,_xlfn.XLOOKUP(0,AV9:$BK9,AV11:$BK11))</f>
        <v>37</v>
      </c>
      <c r="AW10" s="45" cm="1">
        <f t="array" ref="AW10">IF(AW9&lt;&gt;"E",AW11,_xlfn.XLOOKUP(0,AW9:$BK9,AW11:$BK11))</f>
        <v>38</v>
      </c>
      <c r="AX10" s="45" cm="1">
        <f t="array" ref="AX10">IF(AX9&lt;&gt;"E",AX11,_xlfn.XLOOKUP(0,AX9:$BK9,AX11:$BK11))</f>
        <v>39</v>
      </c>
      <c r="AY10" s="45" cm="1">
        <f t="array" ref="AY10">IF(AY9&lt;&gt;"E",AY11,_xlfn.XLOOKUP(0,AY9:$BK9,AY11:$BK11))</f>
        <v>40</v>
      </c>
      <c r="AZ10" s="45" cm="1">
        <f t="array" ref="AZ10">IF(AZ9&lt;&gt;"E",AZ11,_xlfn.XLOOKUP(0,AZ9:$BK9,AZ11:$BK11))</f>
        <v>41</v>
      </c>
      <c r="BA10" s="45" cm="1">
        <f t="array" ref="BA10">IF(BA9&lt;&gt;"E",BA11,_xlfn.XLOOKUP(0,BA9:$BK9,BA11:$BK11))</f>
        <v>42</v>
      </c>
      <c r="BB10" s="45" cm="1">
        <f t="array" ref="BB10">IF(BB9&lt;&gt;"E",BB11,_xlfn.XLOOKUP(0,BB9:$BK9,BB11:$BK11))</f>
        <v>43</v>
      </c>
      <c r="BC10" s="45" cm="1">
        <f t="array" ref="BC10">IF(BC9&lt;&gt;"E",BC11,_xlfn.XLOOKUP(0,BC9:$BK9,BC11:$BK11))</f>
        <v>44</v>
      </c>
      <c r="BD10" s="45" cm="1">
        <f t="array" ref="BD10">IF(BD9&lt;&gt;"E",BD11,_xlfn.XLOOKUP(0,BD9:$BK9,BD11:$BK11))</f>
        <v>45</v>
      </c>
      <c r="BE10" s="45" cm="1">
        <f t="array" ref="BE10">IF(BE9&lt;&gt;"E",BE11,_xlfn.XLOOKUP(0,BE9:$BK9,BE11:$BK11))</f>
        <v>46</v>
      </c>
      <c r="BF10" s="45" cm="1">
        <f t="array" ref="BF10">IF(BF9&lt;&gt;"E",BF11,_xlfn.XLOOKUP(0,BF9:$BK9,BF11:$BK11))</f>
        <v>47</v>
      </c>
      <c r="BG10" s="45">
        <f>IF(BG9&lt;&gt;"E",BG11,_xlfn.XLOOKUP(0,$L$9:$BK$9,$L$11:$BK$11))</f>
        <v>4</v>
      </c>
      <c r="BH10" s="45">
        <f t="shared" ref="BH10:BK10" si="0">IF(BH9&lt;&gt;"E",BH11,_xlfn.XLOOKUP(0,$L$9:$BK$9,$L$11:$BK$11))</f>
        <v>4</v>
      </c>
      <c r="BI10" s="45">
        <f t="shared" si="0"/>
        <v>4</v>
      </c>
      <c r="BJ10" s="45">
        <f t="shared" si="0"/>
        <v>4</v>
      </c>
      <c r="BK10" s="45">
        <f t="shared" si="0"/>
        <v>4</v>
      </c>
    </row>
    <row r="11" spans="1:64" s="4" customFormat="1" ht="18" hidden="1" customHeight="1" x14ac:dyDescent="0.35">
      <c r="C11" s="6"/>
      <c r="D11" s="30"/>
      <c r="E11" s="33"/>
      <c r="F11" s="61"/>
      <c r="G11" s="33"/>
      <c r="H11" s="33"/>
      <c r="I11" s="33"/>
      <c r="J11" s="33"/>
      <c r="K11" s="34"/>
      <c r="L11" s="44">
        <v>1</v>
      </c>
      <c r="M11" s="44">
        <f>L11+1</f>
        <v>2</v>
      </c>
      <c r="N11" s="44">
        <f t="shared" ref="N11:BK11" si="1">M11+1</f>
        <v>3</v>
      </c>
      <c r="O11" s="44">
        <f t="shared" si="1"/>
        <v>4</v>
      </c>
      <c r="P11" s="44">
        <f t="shared" si="1"/>
        <v>5</v>
      </c>
      <c r="Q11" s="44">
        <f t="shared" si="1"/>
        <v>6</v>
      </c>
      <c r="R11" s="44">
        <f t="shared" si="1"/>
        <v>7</v>
      </c>
      <c r="S11" s="44">
        <f t="shared" si="1"/>
        <v>8</v>
      </c>
      <c r="T11" s="44">
        <f t="shared" si="1"/>
        <v>9</v>
      </c>
      <c r="U11" s="44">
        <f t="shared" si="1"/>
        <v>10</v>
      </c>
      <c r="V11" s="44">
        <f t="shared" si="1"/>
        <v>11</v>
      </c>
      <c r="W11" s="44">
        <f t="shared" si="1"/>
        <v>12</v>
      </c>
      <c r="X11" s="44">
        <f t="shared" si="1"/>
        <v>13</v>
      </c>
      <c r="Y11" s="44">
        <f t="shared" si="1"/>
        <v>14</v>
      </c>
      <c r="Z11" s="44">
        <f t="shared" si="1"/>
        <v>15</v>
      </c>
      <c r="AA11" s="44">
        <f t="shared" si="1"/>
        <v>16</v>
      </c>
      <c r="AB11" s="44">
        <f t="shared" si="1"/>
        <v>17</v>
      </c>
      <c r="AC11" s="44">
        <f t="shared" si="1"/>
        <v>18</v>
      </c>
      <c r="AD11" s="44">
        <f t="shared" si="1"/>
        <v>19</v>
      </c>
      <c r="AE11" s="44">
        <f t="shared" si="1"/>
        <v>20</v>
      </c>
      <c r="AF11" s="44">
        <f t="shared" si="1"/>
        <v>21</v>
      </c>
      <c r="AG11" s="44">
        <f t="shared" si="1"/>
        <v>22</v>
      </c>
      <c r="AH11" s="44">
        <f t="shared" si="1"/>
        <v>23</v>
      </c>
      <c r="AI11" s="44">
        <f t="shared" si="1"/>
        <v>24</v>
      </c>
      <c r="AJ11" s="44">
        <f t="shared" si="1"/>
        <v>25</v>
      </c>
      <c r="AK11" s="44">
        <f t="shared" si="1"/>
        <v>26</v>
      </c>
      <c r="AL11" s="44">
        <f t="shared" si="1"/>
        <v>27</v>
      </c>
      <c r="AM11" s="44">
        <f t="shared" si="1"/>
        <v>28</v>
      </c>
      <c r="AN11" s="44">
        <f t="shared" si="1"/>
        <v>29</v>
      </c>
      <c r="AO11" s="44">
        <f t="shared" si="1"/>
        <v>30</v>
      </c>
      <c r="AP11" s="44">
        <f t="shared" si="1"/>
        <v>31</v>
      </c>
      <c r="AQ11" s="44">
        <f t="shared" si="1"/>
        <v>32</v>
      </c>
      <c r="AR11" s="44">
        <f t="shared" si="1"/>
        <v>33</v>
      </c>
      <c r="AS11" s="44">
        <f t="shared" si="1"/>
        <v>34</v>
      </c>
      <c r="AT11" s="44">
        <f t="shared" si="1"/>
        <v>35</v>
      </c>
      <c r="AU11" s="44">
        <f t="shared" si="1"/>
        <v>36</v>
      </c>
      <c r="AV11" s="44">
        <f t="shared" si="1"/>
        <v>37</v>
      </c>
      <c r="AW11" s="44">
        <f t="shared" si="1"/>
        <v>38</v>
      </c>
      <c r="AX11" s="44">
        <f t="shared" si="1"/>
        <v>39</v>
      </c>
      <c r="AY11" s="44">
        <f t="shared" si="1"/>
        <v>40</v>
      </c>
      <c r="AZ11" s="44">
        <f t="shared" si="1"/>
        <v>41</v>
      </c>
      <c r="BA11" s="44">
        <f t="shared" si="1"/>
        <v>42</v>
      </c>
      <c r="BB11" s="44">
        <f t="shared" si="1"/>
        <v>43</v>
      </c>
      <c r="BC11" s="44">
        <f t="shared" si="1"/>
        <v>44</v>
      </c>
      <c r="BD11" s="44">
        <f t="shared" si="1"/>
        <v>45</v>
      </c>
      <c r="BE11" s="44">
        <f t="shared" si="1"/>
        <v>46</v>
      </c>
      <c r="BF11" s="44">
        <f t="shared" si="1"/>
        <v>47</v>
      </c>
      <c r="BG11" s="44">
        <f t="shared" si="1"/>
        <v>48</v>
      </c>
      <c r="BH11" s="44">
        <f t="shared" si="1"/>
        <v>49</v>
      </c>
      <c r="BI11" s="44">
        <f t="shared" si="1"/>
        <v>50</v>
      </c>
      <c r="BJ11" s="44">
        <f t="shared" si="1"/>
        <v>51</v>
      </c>
      <c r="BK11" s="44">
        <f t="shared" si="1"/>
        <v>52</v>
      </c>
    </row>
    <row r="12" spans="1:64" s="4" customFormat="1" ht="39" hidden="1" customHeight="1" x14ac:dyDescent="0.35">
      <c r="C12" s="6"/>
      <c r="D12" s="70"/>
      <c r="E12" s="33"/>
      <c r="F12" s="61"/>
      <c r="G12" s="33"/>
      <c r="H12" s="33"/>
      <c r="I12" s="33"/>
      <c r="J12" s="33"/>
      <c r="K12" s="34"/>
      <c r="L12" s="7">
        <f>2025</f>
        <v>2025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4" s="4" customFormat="1" ht="60" customHeight="1" x14ac:dyDescent="0.35">
      <c r="D13" s="27" t="str">
        <f>D14</f>
        <v>TASK NAME</v>
      </c>
      <c r="E13" s="28" t="str">
        <f>E14</f>
        <v>OWNER</v>
      </c>
      <c r="F13" s="28"/>
      <c r="G13" s="28"/>
      <c r="H13" s="28"/>
      <c r="I13" s="28"/>
      <c r="J13" s="28"/>
      <c r="K13" s="29" t="str">
        <f>K14</f>
        <v>WEEK COMMENCING</v>
      </c>
      <c r="L13" s="72">
        <f>_xlfn.XLOOKUP($L$12,Calendar!$A:$A,Calendar!B:B)</f>
        <v>45656</v>
      </c>
      <c r="M13" s="73">
        <f>_xlfn.XLOOKUP($L$12,Calendar!$A:$A,Calendar!C:C)</f>
        <v>45663</v>
      </c>
      <c r="N13" s="73">
        <f>_xlfn.XLOOKUP($L$12,Calendar!$A:$A,Calendar!D:D)</f>
        <v>45670</v>
      </c>
      <c r="O13" s="73">
        <f>_xlfn.XLOOKUP($L$12,Calendar!$A:$A,Calendar!E:E)</f>
        <v>45677</v>
      </c>
      <c r="P13" s="73">
        <f>_xlfn.XLOOKUP($L$12,Calendar!$A:$A,Calendar!F:F)</f>
        <v>45684</v>
      </c>
      <c r="Q13" s="73">
        <f>_xlfn.XLOOKUP($L$12,Calendar!$A:$A,Calendar!G:G)</f>
        <v>45691</v>
      </c>
      <c r="R13" s="73">
        <f>_xlfn.XLOOKUP($L$12,Calendar!$A:$A,Calendar!H:H)</f>
        <v>45698</v>
      </c>
      <c r="S13" s="73">
        <f>_xlfn.XLOOKUP($L$12,Calendar!$A:$A,Calendar!I:I)</f>
        <v>45705</v>
      </c>
      <c r="T13" s="73">
        <f>_xlfn.XLOOKUP($L$12,Calendar!$A:$A,Calendar!J:J)</f>
        <v>45712</v>
      </c>
      <c r="U13" s="73">
        <f>_xlfn.XLOOKUP($L$12,Calendar!$A:$A,Calendar!K:K)</f>
        <v>45719</v>
      </c>
      <c r="V13" s="73">
        <f>_xlfn.XLOOKUP($L$12,Calendar!$A:$A,Calendar!L:L)</f>
        <v>45726</v>
      </c>
      <c r="W13" s="73">
        <f>_xlfn.XLOOKUP($L$12,Calendar!$A:$A,Calendar!M:M)</f>
        <v>45733</v>
      </c>
      <c r="X13" s="73">
        <f>_xlfn.XLOOKUP($L$12,Calendar!$A:$A,Calendar!N:N)</f>
        <v>45740</v>
      </c>
      <c r="Y13" s="73">
        <f>_xlfn.XLOOKUP($L$12,Calendar!$A:$A,Calendar!O:O)</f>
        <v>45747</v>
      </c>
      <c r="Z13" s="73">
        <f>_xlfn.XLOOKUP($L$12,Calendar!$A:$A,Calendar!P:P)</f>
        <v>45754</v>
      </c>
      <c r="AA13" s="73">
        <f>_xlfn.XLOOKUP($L$12,Calendar!$A:$A,Calendar!Q:Q)</f>
        <v>45761</v>
      </c>
      <c r="AB13" s="73">
        <f>_xlfn.XLOOKUP($L$12,Calendar!$A:$A,Calendar!R:R)</f>
        <v>45768</v>
      </c>
      <c r="AC13" s="73">
        <f>_xlfn.XLOOKUP($L$12,Calendar!$A:$A,Calendar!S:S)</f>
        <v>45775</v>
      </c>
      <c r="AD13" s="73">
        <f>_xlfn.XLOOKUP($L$12,Calendar!$A:$A,Calendar!T:T)</f>
        <v>45782</v>
      </c>
      <c r="AE13" s="73">
        <f>_xlfn.XLOOKUP($L$12,Calendar!$A:$A,Calendar!U:U)</f>
        <v>45789</v>
      </c>
      <c r="AF13" s="73">
        <f>_xlfn.XLOOKUP($L$12,Calendar!$A:$A,Calendar!V:V)</f>
        <v>45796</v>
      </c>
      <c r="AG13" s="73">
        <f>_xlfn.XLOOKUP($L$12,Calendar!$A:$A,Calendar!W:W)</f>
        <v>45803</v>
      </c>
      <c r="AH13" s="73">
        <f>_xlfn.XLOOKUP($L$12,Calendar!$A:$A,Calendar!X:X)</f>
        <v>45810</v>
      </c>
      <c r="AI13" s="73">
        <f>_xlfn.XLOOKUP($L$12,Calendar!$A:$A,Calendar!Y:Y)</f>
        <v>45817</v>
      </c>
      <c r="AJ13" s="73">
        <f>_xlfn.XLOOKUP($L$12,Calendar!$A:$A,Calendar!Z:Z)</f>
        <v>45824</v>
      </c>
      <c r="AK13" s="73">
        <f>_xlfn.XLOOKUP($L$12,Calendar!$A:$A,Calendar!AA:AA)</f>
        <v>45831</v>
      </c>
      <c r="AL13" s="73">
        <f>_xlfn.XLOOKUP($L$12,Calendar!$A:$A,Calendar!AB:AB)</f>
        <v>45838</v>
      </c>
      <c r="AM13" s="73">
        <f>_xlfn.XLOOKUP($L$12,Calendar!$A:$A,Calendar!AC:AC)</f>
        <v>45845</v>
      </c>
      <c r="AN13" s="73">
        <f>_xlfn.XLOOKUP($L$12,Calendar!$A:$A,Calendar!AD:AD)</f>
        <v>45852</v>
      </c>
      <c r="AO13" s="73">
        <f>_xlfn.XLOOKUP($L$12,Calendar!$A:$A,Calendar!AE:AE)</f>
        <v>45859</v>
      </c>
      <c r="AP13" s="73">
        <f>_xlfn.XLOOKUP($L$12,Calendar!$A:$A,Calendar!AF:AF)</f>
        <v>45866</v>
      </c>
      <c r="AQ13" s="73">
        <f>_xlfn.XLOOKUP($L$12,Calendar!$A:$A,Calendar!AG:AG)</f>
        <v>45873</v>
      </c>
      <c r="AR13" s="73">
        <f>_xlfn.XLOOKUP($L$12,Calendar!$A:$A,Calendar!AH:AH)</f>
        <v>45880</v>
      </c>
      <c r="AS13" s="73">
        <f>_xlfn.XLOOKUP($L$12,Calendar!$A:$A,Calendar!AI:AI)</f>
        <v>45887</v>
      </c>
      <c r="AT13" s="73">
        <f>_xlfn.XLOOKUP($L$12,Calendar!$A:$A,Calendar!AJ:AJ)</f>
        <v>45894</v>
      </c>
      <c r="AU13" s="73">
        <f>_xlfn.XLOOKUP($L$12,Calendar!$A:$A,Calendar!AK:AK)</f>
        <v>45901</v>
      </c>
      <c r="AV13" s="73">
        <f>_xlfn.XLOOKUP($L$12,Calendar!$A:$A,Calendar!AL:AL)</f>
        <v>45908</v>
      </c>
      <c r="AW13" s="73">
        <f>_xlfn.XLOOKUP($L$12,Calendar!$A:$A,Calendar!AM:AM)</f>
        <v>45915</v>
      </c>
      <c r="AX13" s="73">
        <f>_xlfn.XLOOKUP($L$12,Calendar!$A:$A,Calendar!AN:AN)</f>
        <v>45922</v>
      </c>
      <c r="AY13" s="73">
        <f>_xlfn.XLOOKUP($L$12,Calendar!$A:$A,Calendar!AO:AO)</f>
        <v>45929</v>
      </c>
      <c r="AZ13" s="73">
        <f>_xlfn.XLOOKUP($L$12,Calendar!$A:$A,Calendar!AP:AP)</f>
        <v>45936</v>
      </c>
      <c r="BA13" s="73">
        <f>_xlfn.XLOOKUP($L$12,Calendar!$A:$A,Calendar!AQ:AQ)</f>
        <v>45943</v>
      </c>
      <c r="BB13" s="73">
        <f>_xlfn.XLOOKUP($L$12,Calendar!$A:$A,Calendar!AR:AR)</f>
        <v>45950</v>
      </c>
      <c r="BC13" s="73">
        <f>_xlfn.XLOOKUP($L$12,Calendar!$A:$A,Calendar!AS:AS)</f>
        <v>45957</v>
      </c>
      <c r="BD13" s="73">
        <f>_xlfn.XLOOKUP($L$12,Calendar!$A:$A,Calendar!AT:AT)</f>
        <v>45964</v>
      </c>
      <c r="BE13" s="73">
        <f>_xlfn.XLOOKUP($L$12,Calendar!$A:$A,Calendar!AU:AU)</f>
        <v>45971</v>
      </c>
      <c r="BF13" s="73">
        <f>_xlfn.XLOOKUP($L$12,Calendar!$A:$A,Calendar!AV:AV)</f>
        <v>45978</v>
      </c>
      <c r="BG13" s="73">
        <f>_xlfn.XLOOKUP($L$12,Calendar!$A:$A,Calendar!AW:AW)</f>
        <v>45985</v>
      </c>
      <c r="BH13" s="73">
        <f>_xlfn.XLOOKUP($L$12,Calendar!$A:$A,Calendar!AX:AX)</f>
        <v>45992</v>
      </c>
      <c r="BI13" s="73">
        <f>_xlfn.XLOOKUP($L$12,Calendar!$A:$A,Calendar!AY:AY)</f>
        <v>45999</v>
      </c>
      <c r="BJ13" s="73">
        <f>_xlfn.XLOOKUP($L$12,Calendar!$A:$A,Calendar!AZ:AZ)</f>
        <v>46006</v>
      </c>
      <c r="BK13" s="73">
        <f>_xlfn.XLOOKUP($L$12,Calendar!$A:$A,Calendar!BA:BA)</f>
        <v>46013</v>
      </c>
    </row>
    <row r="14" spans="1:64" s="71" customFormat="1" ht="39" hidden="1" x14ac:dyDescent="0.35">
      <c r="D14" s="27" t="s">
        <v>0</v>
      </c>
      <c r="E14" s="28" t="s">
        <v>24</v>
      </c>
      <c r="F14" s="28" t="s">
        <v>1</v>
      </c>
      <c r="G14" s="28" t="s">
        <v>95</v>
      </c>
      <c r="H14" s="28" t="s">
        <v>85</v>
      </c>
      <c r="I14" s="28" t="s">
        <v>86</v>
      </c>
      <c r="J14" s="28" t="s">
        <v>2</v>
      </c>
      <c r="K14" s="29" t="s">
        <v>167</v>
      </c>
      <c r="L14" s="20" t="s">
        <v>32</v>
      </c>
      <c r="M14" s="20" t="s">
        <v>33</v>
      </c>
      <c r="N14" s="20" t="s">
        <v>34</v>
      </c>
      <c r="O14" s="20" t="s">
        <v>35</v>
      </c>
      <c r="P14" s="20" t="s">
        <v>36</v>
      </c>
      <c r="Q14" s="20" t="s">
        <v>37</v>
      </c>
      <c r="R14" s="20" t="s">
        <v>38</v>
      </c>
      <c r="S14" s="20" t="s">
        <v>39</v>
      </c>
      <c r="T14" s="20" t="s">
        <v>40</v>
      </c>
      <c r="U14" s="20" t="s">
        <v>41</v>
      </c>
      <c r="V14" s="20" t="s">
        <v>42</v>
      </c>
      <c r="W14" s="20" t="s">
        <v>43</v>
      </c>
      <c r="X14" s="20" t="s">
        <v>44</v>
      </c>
      <c r="Y14" s="20" t="s">
        <v>45</v>
      </c>
      <c r="Z14" s="20" t="s">
        <v>46</v>
      </c>
      <c r="AA14" s="20" t="s">
        <v>47</v>
      </c>
      <c r="AB14" s="20" t="s">
        <v>48</v>
      </c>
      <c r="AC14" s="20" t="s">
        <v>49</v>
      </c>
      <c r="AD14" s="20" t="s">
        <v>50</v>
      </c>
      <c r="AE14" s="20" t="s">
        <v>51</v>
      </c>
      <c r="AF14" s="20" t="s">
        <v>52</v>
      </c>
      <c r="AG14" s="20" t="s">
        <v>53</v>
      </c>
      <c r="AH14" s="20" t="s">
        <v>54</v>
      </c>
      <c r="AI14" s="20" t="s">
        <v>55</v>
      </c>
      <c r="AJ14" s="20" t="s">
        <v>56</v>
      </c>
      <c r="AK14" s="20" t="s">
        <v>57</v>
      </c>
      <c r="AL14" s="20" t="s">
        <v>58</v>
      </c>
      <c r="AM14" s="20" t="s">
        <v>59</v>
      </c>
      <c r="AN14" s="20" t="s">
        <v>60</v>
      </c>
      <c r="AO14" s="20" t="s">
        <v>61</v>
      </c>
      <c r="AP14" s="20" t="s">
        <v>62</v>
      </c>
      <c r="AQ14" s="20" t="s">
        <v>63</v>
      </c>
      <c r="AR14" s="20" t="s">
        <v>64</v>
      </c>
      <c r="AS14" s="20" t="s">
        <v>65</v>
      </c>
      <c r="AT14" s="20" t="s">
        <v>66</v>
      </c>
      <c r="AU14" s="20" t="s">
        <v>67</v>
      </c>
      <c r="AV14" s="20" t="s">
        <v>68</v>
      </c>
      <c r="AW14" s="20" t="s">
        <v>69</v>
      </c>
      <c r="AX14" s="20" t="s">
        <v>70</v>
      </c>
      <c r="AY14" s="20" t="s">
        <v>71</v>
      </c>
      <c r="AZ14" s="20" t="s">
        <v>72</v>
      </c>
      <c r="BA14" s="20" t="s">
        <v>73</v>
      </c>
      <c r="BB14" s="20" t="s">
        <v>74</v>
      </c>
      <c r="BC14" s="20" t="s">
        <v>75</v>
      </c>
      <c r="BD14" s="20" t="s">
        <v>76</v>
      </c>
      <c r="BE14" s="20" t="s">
        <v>77</v>
      </c>
      <c r="BF14" s="20" t="s">
        <v>78</v>
      </c>
      <c r="BG14" s="20" t="s">
        <v>79</v>
      </c>
      <c r="BH14" s="20" t="s">
        <v>80</v>
      </c>
      <c r="BI14" s="20" t="s">
        <v>81</v>
      </c>
      <c r="BJ14" s="20" t="s">
        <v>82</v>
      </c>
      <c r="BK14" s="20" t="s">
        <v>83</v>
      </c>
    </row>
    <row r="15" spans="1:64" s="4" customFormat="1" ht="5.25" customHeight="1" x14ac:dyDescent="0.35">
      <c r="C15" s="92" t="s">
        <v>8</v>
      </c>
      <c r="D15" s="22"/>
      <c r="E15" s="12"/>
      <c r="F15" s="12"/>
      <c r="G15" s="56"/>
      <c r="H15" s="56"/>
      <c r="I15" s="56"/>
      <c r="J15" s="12"/>
      <c r="K15" s="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4" s="4" customFormat="1" ht="18" customHeight="1" x14ac:dyDescent="0.35">
      <c r="C16" s="93"/>
      <c r="D16" s="22" t="s">
        <v>9</v>
      </c>
      <c r="E16" s="11" t="s">
        <v>4</v>
      </c>
      <c r="F16" s="52">
        <f>_xlfn.XLOOKUP(G16,$L$11:$BK$11,$L$10:$BK$10)</f>
        <v>18</v>
      </c>
      <c r="G16" s="55">
        <f>_xlfn.XLOOKUP($D$3,Category!$A:$A,Category!$D:$D)</f>
        <v>18</v>
      </c>
      <c r="H16" s="57">
        <f t="shared" ref="H16:H29" si="2">IF(J16&lt;F16,K16-K16+1,F16)</f>
        <v>18</v>
      </c>
      <c r="I16" s="57">
        <f t="shared" ref="I16:I29" si="3">F16+K16-1</f>
        <v>19</v>
      </c>
      <c r="J16" s="37">
        <f t="shared" ref="J16:J29" si="4">IF(K16+F16-1&gt;52,(K16+F16-1)-52,K16+F16-1)</f>
        <v>19</v>
      </c>
      <c r="K16" s="39">
        <f>_xlfn.XLOOKUP(D16,'Timeline Tables'!$B:$B,'Timeline Tables'!C:C)</f>
        <v>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3:63" s="4" customFormat="1" ht="18" customHeight="1" x14ac:dyDescent="0.35">
      <c r="C17" s="93"/>
      <c r="D17" s="22" t="s">
        <v>14</v>
      </c>
      <c r="E17" s="11" t="s">
        <v>4</v>
      </c>
      <c r="F17" s="37">
        <f t="shared" ref="F17:F29" si="5">G17</f>
        <v>19</v>
      </c>
      <c r="G17" s="57">
        <f>J16</f>
        <v>19</v>
      </c>
      <c r="H17" s="57">
        <f t="shared" si="2"/>
        <v>19</v>
      </c>
      <c r="I17" s="57">
        <f t="shared" si="3"/>
        <v>20</v>
      </c>
      <c r="J17" s="37">
        <f t="shared" si="4"/>
        <v>20</v>
      </c>
      <c r="K17" s="21">
        <f>_xlfn.XLOOKUP(D17,'Timeline Tables'!$B:$B,'Timeline Tables'!C:C)</f>
        <v>2</v>
      </c>
      <c r="L17" s="7"/>
      <c r="M17" s="7"/>
      <c r="N17" s="7"/>
      <c r="O17" s="7"/>
      <c r="P17" s="4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3:63" s="4" customFormat="1" ht="18" customHeight="1" x14ac:dyDescent="0.35">
      <c r="C18" s="93"/>
      <c r="D18" s="22" t="s">
        <v>15</v>
      </c>
      <c r="E18" s="11" t="s">
        <v>5</v>
      </c>
      <c r="F18" s="37">
        <f t="shared" si="5"/>
        <v>18</v>
      </c>
      <c r="G18" s="57">
        <f>J17-2</f>
        <v>18</v>
      </c>
      <c r="H18" s="57">
        <f t="shared" si="2"/>
        <v>18</v>
      </c>
      <c r="I18" s="57">
        <f t="shared" si="3"/>
        <v>21</v>
      </c>
      <c r="J18" s="37">
        <f t="shared" si="4"/>
        <v>21</v>
      </c>
      <c r="K18" s="21">
        <f>_xlfn.XLOOKUP(D18,'Timeline Tables'!$B:$B,'Timeline Tables'!C:C)</f>
        <v>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3:63" s="4" customFormat="1" ht="18" customHeight="1" x14ac:dyDescent="0.35">
      <c r="C19" s="93"/>
      <c r="D19" s="22" t="s">
        <v>16</v>
      </c>
      <c r="E19" s="11" t="s">
        <v>5</v>
      </c>
      <c r="F19" s="37">
        <f t="shared" si="5"/>
        <v>21</v>
      </c>
      <c r="G19" s="57">
        <f>J18</f>
        <v>21</v>
      </c>
      <c r="H19" s="57">
        <f t="shared" si="2"/>
        <v>21</v>
      </c>
      <c r="I19" s="57">
        <f t="shared" si="3"/>
        <v>21</v>
      </c>
      <c r="J19" s="37">
        <f t="shared" si="4"/>
        <v>21</v>
      </c>
      <c r="K19" s="21">
        <f>_xlfn.XLOOKUP(D19,'Timeline Tables'!$B:$B,'Timeline Tables'!C:C)</f>
        <v>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3:63" s="4" customFormat="1" ht="18" customHeight="1" x14ac:dyDescent="0.35">
      <c r="C20" s="93"/>
      <c r="D20" s="22" t="s">
        <v>218</v>
      </c>
      <c r="E20" s="11" t="s">
        <v>5</v>
      </c>
      <c r="F20" s="37">
        <f t="shared" si="5"/>
        <v>21</v>
      </c>
      <c r="G20" s="57">
        <f>J19</f>
        <v>21</v>
      </c>
      <c r="H20" s="57">
        <f t="shared" si="2"/>
        <v>21</v>
      </c>
      <c r="I20" s="57">
        <f t="shared" si="3"/>
        <v>21</v>
      </c>
      <c r="J20" s="37">
        <f t="shared" si="4"/>
        <v>21</v>
      </c>
      <c r="K20" s="21">
        <f>_xlfn.XLOOKUP(D20,'Timeline Tables'!$B:$B,'Timeline Tables'!C:C)</f>
        <v>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3:63" s="4" customFormat="1" ht="18" customHeight="1" x14ac:dyDescent="0.35">
      <c r="C21" s="93"/>
      <c r="D21" s="22" t="s">
        <v>17</v>
      </c>
      <c r="E21" s="11" t="s">
        <v>4</v>
      </c>
      <c r="F21" s="37">
        <f t="shared" si="5"/>
        <v>21</v>
      </c>
      <c r="G21" s="57">
        <f>J20</f>
        <v>21</v>
      </c>
      <c r="H21" s="57">
        <f t="shared" si="2"/>
        <v>21</v>
      </c>
      <c r="I21" s="57">
        <f t="shared" si="3"/>
        <v>22</v>
      </c>
      <c r="J21" s="37">
        <f t="shared" si="4"/>
        <v>22</v>
      </c>
      <c r="K21" s="21">
        <f>_xlfn.XLOOKUP(D21,'Timeline Tables'!$B:$B,'Timeline Tables'!C:C)</f>
        <v>2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3:63" s="4" customFormat="1" ht="18" customHeight="1" x14ac:dyDescent="0.35">
      <c r="C22" s="93"/>
      <c r="D22" s="22" t="s">
        <v>18</v>
      </c>
      <c r="E22" s="11" t="s">
        <v>5</v>
      </c>
      <c r="F22" s="37">
        <f t="shared" si="5"/>
        <v>22</v>
      </c>
      <c r="G22" s="57">
        <f>J21</f>
        <v>22</v>
      </c>
      <c r="H22" s="57">
        <f t="shared" si="2"/>
        <v>22</v>
      </c>
      <c r="I22" s="57">
        <f t="shared" si="3"/>
        <v>25</v>
      </c>
      <c r="J22" s="37">
        <f t="shared" si="4"/>
        <v>25</v>
      </c>
      <c r="K22" s="21">
        <f>_xlfn.XLOOKUP(D22,'Timeline Tables'!$B:$B,'Timeline Tables'!C:C)</f>
        <v>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3:63" s="4" customFormat="1" ht="18" customHeight="1" x14ac:dyDescent="0.35">
      <c r="C23" s="93"/>
      <c r="D23" s="22" t="s">
        <v>19</v>
      </c>
      <c r="E23" s="11" t="s">
        <v>7</v>
      </c>
      <c r="F23" s="37">
        <f t="shared" si="5"/>
        <v>26</v>
      </c>
      <c r="G23" s="57">
        <f>J22+1</f>
        <v>26</v>
      </c>
      <c r="H23" s="57">
        <f t="shared" si="2"/>
        <v>26</v>
      </c>
      <c r="I23" s="57">
        <f t="shared" si="3"/>
        <v>26</v>
      </c>
      <c r="J23" s="37">
        <f t="shared" si="4"/>
        <v>26</v>
      </c>
      <c r="K23" s="21">
        <f>_xlfn.XLOOKUP(D23,'Timeline Tables'!$B:$B,'Timeline Tables'!C:C)</f>
        <v>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3:63" s="4" customFormat="1" ht="18" customHeight="1" x14ac:dyDescent="0.35">
      <c r="C24" s="93"/>
      <c r="D24" s="62" t="s">
        <v>20</v>
      </c>
      <c r="E24" s="63" t="s">
        <v>4</v>
      </c>
      <c r="F24" s="64">
        <f>_xlfn.XLOOKUP(G24,$L$11:$BK$11,$L$10:$BK$10)</f>
        <v>26</v>
      </c>
      <c r="G24" s="65">
        <f>J23</f>
        <v>26</v>
      </c>
      <c r="H24" s="65">
        <f t="shared" si="2"/>
        <v>26</v>
      </c>
      <c r="I24" s="65">
        <f t="shared" si="3"/>
        <v>26</v>
      </c>
      <c r="J24" s="65">
        <f t="shared" si="4"/>
        <v>26</v>
      </c>
      <c r="K24" s="66">
        <f>_xlfn.XLOOKUP(D24,'Timeline Tables'!$B:$B,'Timeline Tables'!C:C)</f>
        <v>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3:63" s="4" customFormat="1" ht="18" customHeight="1" x14ac:dyDescent="0.35">
      <c r="C25" s="93"/>
      <c r="D25" s="22" t="s">
        <v>179</v>
      </c>
      <c r="E25" s="11" t="s">
        <v>4</v>
      </c>
      <c r="F25" s="82">
        <f>_xlfn.XLOOKUP(G25,$L$11:$BK$11,$L$10:$BK$10)</f>
        <v>27</v>
      </c>
      <c r="G25" s="37">
        <f>J24+1</f>
        <v>27</v>
      </c>
      <c r="H25" s="37">
        <f t="shared" si="2"/>
        <v>27</v>
      </c>
      <c r="I25" s="37">
        <f t="shared" si="3"/>
        <v>28</v>
      </c>
      <c r="J25" s="37">
        <f t="shared" si="4"/>
        <v>28</v>
      </c>
      <c r="K25" s="21">
        <f>_xlfn.XLOOKUP(D25,'Timeline Tables'!$B:$B,'Timeline Tables'!C:C)</f>
        <v>2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3:63" s="4" customFormat="1" ht="18" customHeight="1" x14ac:dyDescent="0.35">
      <c r="C26" s="93"/>
      <c r="D26" s="22" t="s">
        <v>180</v>
      </c>
      <c r="E26" s="11" t="s">
        <v>6</v>
      </c>
      <c r="F26" s="52">
        <f>_xlfn.XLOOKUP(G26,$L$11:$BK$11,$L$10:$BK$10)</f>
        <v>27</v>
      </c>
      <c r="G26" s="57">
        <f>J25-1</f>
        <v>27</v>
      </c>
      <c r="H26" s="57">
        <f t="shared" si="2"/>
        <v>27</v>
      </c>
      <c r="I26" s="57">
        <f t="shared" si="3"/>
        <v>30</v>
      </c>
      <c r="J26" s="37">
        <f t="shared" si="4"/>
        <v>30</v>
      </c>
      <c r="K26" s="21">
        <f>_xlfn.XLOOKUP(D26,'Timeline Tables'!$B:$B,'Timeline Tables'!C:C)</f>
        <v>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3:63" s="4" customFormat="1" ht="18" customHeight="1" x14ac:dyDescent="0.35">
      <c r="C27" s="93"/>
      <c r="D27" s="62" t="s">
        <v>21</v>
      </c>
      <c r="E27" s="63" t="s">
        <v>4</v>
      </c>
      <c r="F27" s="64">
        <f>_xlfn.XLOOKUP(G27,$L$11:$BK$11,$L$10:$BK$10)</f>
        <v>29</v>
      </c>
      <c r="G27" s="65">
        <f t="shared" ref="G27" si="6">J26-1</f>
        <v>29</v>
      </c>
      <c r="H27" s="65">
        <f t="shared" si="2"/>
        <v>29</v>
      </c>
      <c r="I27" s="65">
        <f t="shared" si="3"/>
        <v>30</v>
      </c>
      <c r="J27" s="65">
        <f t="shared" si="4"/>
        <v>30</v>
      </c>
      <c r="K27" s="66">
        <f>_xlfn.XLOOKUP(D27,'Timeline Tables'!$B:$B,'Timeline Tables'!C:C)</f>
        <v>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3:63" s="4" customFormat="1" ht="18" customHeight="1" x14ac:dyDescent="0.35">
      <c r="C28" s="93"/>
      <c r="D28" s="22" t="s">
        <v>22</v>
      </c>
      <c r="E28" s="11" t="s">
        <v>7</v>
      </c>
      <c r="F28" s="52">
        <f>_xlfn.XLOOKUP(G28,$L$11:$BK$11,$L$10:$BK$10)</f>
        <v>31</v>
      </c>
      <c r="G28" s="57">
        <f>J27+1</f>
        <v>31</v>
      </c>
      <c r="H28" s="57">
        <f t="shared" si="2"/>
        <v>31</v>
      </c>
      <c r="I28" s="57">
        <f t="shared" si="3"/>
        <v>43</v>
      </c>
      <c r="J28" s="37">
        <f t="shared" si="4"/>
        <v>43</v>
      </c>
      <c r="K28" s="21">
        <f>_xlfn.XLOOKUP(D28,'Timeline Tables'!$B:$B,'Timeline Tables'!C:C)</f>
        <v>13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3:63" s="4" customFormat="1" ht="18" customHeight="1" x14ac:dyDescent="0.35">
      <c r="C29" s="93"/>
      <c r="D29" s="22" t="s">
        <v>23</v>
      </c>
      <c r="E29" s="11" t="s">
        <v>7</v>
      </c>
      <c r="F29" s="37">
        <f t="shared" si="5"/>
        <v>44</v>
      </c>
      <c r="G29" s="57">
        <f>J28+1</f>
        <v>44</v>
      </c>
      <c r="H29" s="57">
        <f t="shared" si="2"/>
        <v>44</v>
      </c>
      <c r="I29" s="57">
        <f t="shared" si="3"/>
        <v>45</v>
      </c>
      <c r="J29" s="37">
        <f t="shared" si="4"/>
        <v>45</v>
      </c>
      <c r="K29" s="21">
        <f>_xlfn.XLOOKUP(D29,'Timeline Tables'!$B:$B,'Timeline Tables'!C:C)</f>
        <v>2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3:63" s="4" customFormat="1" ht="5.25" customHeight="1" x14ac:dyDescent="0.35">
      <c r="C30" s="94"/>
      <c r="D30" s="25"/>
      <c r="E30" s="23"/>
      <c r="F30" s="35"/>
      <c r="G30" s="58"/>
      <c r="H30" s="58"/>
      <c r="I30" s="58"/>
      <c r="J30" s="35"/>
      <c r="K30" s="24"/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3:63" s="4" customFormat="1" ht="5.25" customHeight="1" x14ac:dyDescent="0.35">
      <c r="C31" s="92" t="str">
        <f>IF(F32="","","WINDOW 2")</f>
        <v>WINDOW 2</v>
      </c>
      <c r="D31" s="22"/>
      <c r="E31" s="12"/>
      <c r="F31" s="36"/>
      <c r="G31" s="59"/>
      <c r="H31" s="59"/>
      <c r="I31" s="59"/>
      <c r="J31" s="36"/>
      <c r="K31" s="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3:63" s="4" customFormat="1" ht="18" customHeight="1" x14ac:dyDescent="0.35">
      <c r="C32" s="93"/>
      <c r="D32" s="22" t="str">
        <f>IF($F$32="","",D16)</f>
        <v>1. Supplier Presentations</v>
      </c>
      <c r="E32" s="11" t="str">
        <f>IF($F$32="","",E16)</f>
        <v>Supplier</v>
      </c>
      <c r="F32" s="52">
        <f>IFERROR(_xlfn.XLOOKUP(G32,$L$11:$BK$11,$L$10:$BK$10),"")</f>
        <v>42</v>
      </c>
      <c r="G32" s="55">
        <f>_xlfn.XLOOKUP($D$3,Category!$A:$A,Category!$E:$E)</f>
        <v>42</v>
      </c>
      <c r="H32" s="57">
        <f t="shared" ref="H32:H45" si="7">IF(J32&lt;F32,K32-K32+1,F32)</f>
        <v>42</v>
      </c>
      <c r="I32" s="57">
        <f t="shared" ref="I32:I45" si="8">F32+K32-1</f>
        <v>43</v>
      </c>
      <c r="J32" s="37">
        <f t="shared" ref="J32:J45" si="9">IF(K32+F32-1&gt;52,(K32+F32-1)-52,K32+F32-1)</f>
        <v>43</v>
      </c>
      <c r="K32" s="39">
        <f>IF($F$32="","",_xlfn.XLOOKUP(D32,'Timeline Tables'!$B:$B,'Timeline Tables'!C:C))</f>
        <v>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3:63" s="4" customFormat="1" ht="18" customHeight="1" x14ac:dyDescent="0.35">
      <c r="C33" s="93"/>
      <c r="D33" s="22" t="str">
        <f t="shared" ref="D33:D45" si="10">IF($F$32="","",D17)</f>
        <v>2. NPD CPT Submitted</v>
      </c>
      <c r="E33" s="11" t="str">
        <f t="shared" ref="E33:E45" si="11">IF($F$32="","",E17)</f>
        <v>Supplier</v>
      </c>
      <c r="F33" s="37">
        <f t="shared" ref="F33:F45" si="12">G33</f>
        <v>43</v>
      </c>
      <c r="G33" s="57">
        <f>J32</f>
        <v>43</v>
      </c>
      <c r="H33" s="57">
        <f t="shared" si="7"/>
        <v>43</v>
      </c>
      <c r="I33" s="57">
        <f t="shared" si="8"/>
        <v>44</v>
      </c>
      <c r="J33" s="37">
        <f t="shared" si="9"/>
        <v>44</v>
      </c>
      <c r="K33" s="21">
        <f>IF($F$32="","",_xlfn.XLOOKUP(D33,'Timeline Tables'!$B:$B,'Timeline Tables'!C:C))</f>
        <v>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3:63" s="4" customFormat="1" ht="18" customHeight="1" x14ac:dyDescent="0.35">
      <c r="C34" s="93"/>
      <c r="D34" s="22" t="str">
        <f t="shared" si="10"/>
        <v>3. Review Assortment</v>
      </c>
      <c r="E34" s="11" t="str">
        <f t="shared" si="11"/>
        <v>Category</v>
      </c>
      <c r="F34" s="37">
        <f t="shared" si="12"/>
        <v>42</v>
      </c>
      <c r="G34" s="57">
        <f>J33-2</f>
        <v>42</v>
      </c>
      <c r="H34" s="57">
        <f t="shared" si="7"/>
        <v>42</v>
      </c>
      <c r="I34" s="57">
        <f t="shared" si="8"/>
        <v>45</v>
      </c>
      <c r="J34" s="37">
        <f t="shared" si="9"/>
        <v>45</v>
      </c>
      <c r="K34" s="21">
        <f>IF($F$32="","",_xlfn.XLOOKUP(D34,'Timeline Tables'!$B:$B,'Timeline Tables'!C:C))</f>
        <v>4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3:63" s="4" customFormat="1" ht="18" customHeight="1" x14ac:dyDescent="0.35">
      <c r="C35" s="93"/>
      <c r="D35" s="22" t="str">
        <f t="shared" si="10"/>
        <v>4. NPD Ranging Confirmed</v>
      </c>
      <c r="E35" s="11" t="str">
        <f t="shared" si="11"/>
        <v>Category</v>
      </c>
      <c r="F35" s="37">
        <f t="shared" si="12"/>
        <v>45</v>
      </c>
      <c r="G35" s="57">
        <f t="shared" ref="G35:G38" si="13">J34</f>
        <v>45</v>
      </c>
      <c r="H35" s="57">
        <f t="shared" si="7"/>
        <v>45</v>
      </c>
      <c r="I35" s="57">
        <f t="shared" si="8"/>
        <v>45</v>
      </c>
      <c r="J35" s="37">
        <f t="shared" si="9"/>
        <v>45</v>
      </c>
      <c r="K35" s="21">
        <f>IF($F$32="","",_xlfn.XLOOKUP(D35,'Timeline Tables'!$B:$B,'Timeline Tables'!C:C))</f>
        <v>1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3:63" s="4" customFormat="1" ht="18" customHeight="1" x14ac:dyDescent="0.35">
      <c r="C36" s="93"/>
      <c r="D36" s="22" t="str">
        <f t="shared" si="10"/>
        <v>5. Confirm Delistings</v>
      </c>
      <c r="E36" s="11" t="str">
        <f t="shared" si="11"/>
        <v>Category</v>
      </c>
      <c r="F36" s="37">
        <f t="shared" si="12"/>
        <v>45</v>
      </c>
      <c r="G36" s="57">
        <f t="shared" si="13"/>
        <v>45</v>
      </c>
      <c r="H36" s="57">
        <f t="shared" si="7"/>
        <v>45</v>
      </c>
      <c r="I36" s="57">
        <f t="shared" si="8"/>
        <v>45</v>
      </c>
      <c r="J36" s="37">
        <f t="shared" si="9"/>
        <v>45</v>
      </c>
      <c r="K36" s="21">
        <f>IF($F$32="","",_xlfn.XLOOKUP(D36,'Timeline Tables'!$B:$B,'Timeline Tables'!C:C))</f>
        <v>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3:63" s="4" customFormat="1" ht="18" customHeight="1" x14ac:dyDescent="0.35">
      <c r="C37" s="93"/>
      <c r="D37" s="22" t="str">
        <f t="shared" si="10"/>
        <v>6. GS1 Enrichment</v>
      </c>
      <c r="E37" s="11" t="str">
        <f t="shared" si="11"/>
        <v>Supplier</v>
      </c>
      <c r="F37" s="37">
        <f t="shared" si="12"/>
        <v>45</v>
      </c>
      <c r="G37" s="57">
        <f t="shared" si="13"/>
        <v>45</v>
      </c>
      <c r="H37" s="57">
        <f t="shared" si="7"/>
        <v>45</v>
      </c>
      <c r="I37" s="57">
        <f t="shared" si="8"/>
        <v>46</v>
      </c>
      <c r="J37" s="37">
        <f t="shared" si="9"/>
        <v>46</v>
      </c>
      <c r="K37" s="21">
        <f>IF($F$32="","",_xlfn.XLOOKUP(D37,'Timeline Tables'!$B:$B,'Timeline Tables'!C:C))</f>
        <v>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3:63" s="4" customFormat="1" ht="18" customHeight="1" x14ac:dyDescent="0.35">
      <c r="C38" s="93"/>
      <c r="D38" s="22" t="str">
        <f t="shared" si="10"/>
        <v>7. NPD Article Creation</v>
      </c>
      <c r="E38" s="11" t="str">
        <f t="shared" si="11"/>
        <v>Category</v>
      </c>
      <c r="F38" s="37">
        <f t="shared" si="12"/>
        <v>46</v>
      </c>
      <c r="G38" s="57">
        <f t="shared" si="13"/>
        <v>46</v>
      </c>
      <c r="H38" s="57">
        <f t="shared" si="7"/>
        <v>46</v>
      </c>
      <c r="I38" s="57">
        <f t="shared" si="8"/>
        <v>49</v>
      </c>
      <c r="J38" s="37">
        <f t="shared" si="9"/>
        <v>49</v>
      </c>
      <c r="K38" s="21">
        <f>IF($F$32="","",_xlfn.XLOOKUP(D38,'Timeline Tables'!$B:$B,'Timeline Tables'!C:C))</f>
        <v>4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3:63" s="4" customFormat="1" ht="18" customHeight="1" x14ac:dyDescent="0.35">
      <c r="C39" s="93"/>
      <c r="D39" s="22" t="str">
        <f t="shared" si="10"/>
        <v>8. Promotional Program Loaded to Portal</v>
      </c>
      <c r="E39" s="11" t="str">
        <f t="shared" si="11"/>
        <v>Category/Supplier</v>
      </c>
      <c r="F39" s="37">
        <f t="shared" si="12"/>
        <v>50</v>
      </c>
      <c r="G39" s="57">
        <f>J38+1</f>
        <v>50</v>
      </c>
      <c r="H39" s="57">
        <f t="shared" si="7"/>
        <v>50</v>
      </c>
      <c r="I39" s="57">
        <f t="shared" si="8"/>
        <v>50</v>
      </c>
      <c r="J39" s="37">
        <f t="shared" si="9"/>
        <v>50</v>
      </c>
      <c r="K39" s="21">
        <f>IF($F$32="","",_xlfn.XLOOKUP(D39,'Timeline Tables'!$B:$B,'Timeline Tables'!C:C))</f>
        <v>1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3:63" s="4" customFormat="1" ht="18" customHeight="1" x14ac:dyDescent="0.35">
      <c r="C40" s="93"/>
      <c r="D40" s="62" t="str">
        <f t="shared" si="10"/>
        <v>9. DC NPD Buying Form Completed</v>
      </c>
      <c r="E40" s="63" t="str">
        <f t="shared" si="11"/>
        <v>Supplier</v>
      </c>
      <c r="F40" s="64">
        <f>_xlfn.XLOOKUP(G40,$L$11:$BK$11,$L$10:$BK$10)</f>
        <v>4</v>
      </c>
      <c r="G40" s="65">
        <f t="shared" ref="G40" si="14">J39</f>
        <v>50</v>
      </c>
      <c r="H40" s="65">
        <f t="shared" si="7"/>
        <v>4</v>
      </c>
      <c r="I40" s="65">
        <f t="shared" si="8"/>
        <v>4</v>
      </c>
      <c r="J40" s="65">
        <f t="shared" si="9"/>
        <v>4</v>
      </c>
      <c r="K40" s="66">
        <f>IF($F$32="","",_xlfn.XLOOKUP(D40,'Timeline Tables'!$B:$B,'Timeline Tables'!C:C))</f>
        <v>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3:63" s="4" customFormat="1" ht="18" customHeight="1" x14ac:dyDescent="0.35">
      <c r="C41" s="93"/>
      <c r="D41" s="22" t="str">
        <f t="shared" si="10"/>
        <v>10. Delisted Articles Cleared From DC</v>
      </c>
      <c r="E41" s="11" t="str">
        <f t="shared" si="11"/>
        <v>Supplier</v>
      </c>
      <c r="F41" s="82">
        <f>_xlfn.XLOOKUP(G41,$L$11:$BK$11,$L$10:$BK$10)</f>
        <v>5</v>
      </c>
      <c r="G41" s="37">
        <f>J40+1</f>
        <v>5</v>
      </c>
      <c r="H41" s="37">
        <f t="shared" si="7"/>
        <v>5</v>
      </c>
      <c r="I41" s="37">
        <f t="shared" si="8"/>
        <v>6</v>
      </c>
      <c r="J41" s="37">
        <f t="shared" si="9"/>
        <v>6</v>
      </c>
      <c r="K41" s="21">
        <f>IF($F$32="","",_xlfn.XLOOKUP(D41,'Timeline Tables'!$B:$B,'Timeline Tables'!C:C))</f>
        <v>2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3:63" s="4" customFormat="1" ht="18" customHeight="1" x14ac:dyDescent="0.35">
      <c r="C42" s="93"/>
      <c r="D42" s="22" t="str">
        <f t="shared" si="10"/>
        <v>11. Stores Rundown Delisted Articles</v>
      </c>
      <c r="E42" s="11" t="str">
        <f t="shared" si="11"/>
        <v>Store</v>
      </c>
      <c r="F42" s="52">
        <f>_xlfn.XLOOKUP(G42,$L$11:$BK$11,$L$10:$BK$10)</f>
        <v>5</v>
      </c>
      <c r="G42" s="57">
        <f>J41-1</f>
        <v>5</v>
      </c>
      <c r="H42" s="57">
        <f t="shared" si="7"/>
        <v>5</v>
      </c>
      <c r="I42" s="57">
        <f t="shared" si="8"/>
        <v>8</v>
      </c>
      <c r="J42" s="37">
        <f t="shared" si="9"/>
        <v>8</v>
      </c>
      <c r="K42" s="21">
        <f>IF($F$32="","",_xlfn.XLOOKUP(D42,'Timeline Tables'!$B:$B,'Timeline Tables'!C:C))</f>
        <v>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3:63" s="4" customFormat="1" ht="18" customHeight="1" x14ac:dyDescent="0.35">
      <c r="C43" s="93"/>
      <c r="D43" s="62" t="str">
        <f t="shared" si="10"/>
        <v>12. NPD Stock Expected in DC</v>
      </c>
      <c r="E43" s="63" t="str">
        <f t="shared" si="11"/>
        <v>Supplier</v>
      </c>
      <c r="F43" s="64">
        <f>_xlfn.XLOOKUP(G43,$L$11:$BK$11,$L$10:$BK$10)</f>
        <v>7</v>
      </c>
      <c r="G43" s="65">
        <f t="shared" ref="G43" si="15">J42-1</f>
        <v>7</v>
      </c>
      <c r="H43" s="65">
        <f t="shared" si="7"/>
        <v>7</v>
      </c>
      <c r="I43" s="65">
        <f t="shared" si="8"/>
        <v>8</v>
      </c>
      <c r="J43" s="65">
        <f t="shared" si="9"/>
        <v>8</v>
      </c>
      <c r="K43" s="66">
        <f>IF($F$32="","",_xlfn.XLOOKUP(D43,'Timeline Tables'!$B:$B,'Timeline Tables'!C:C))</f>
        <v>2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3:63" s="4" customFormat="1" ht="18" customHeight="1" x14ac:dyDescent="0.35">
      <c r="C44" s="93"/>
      <c r="D44" s="22" t="str">
        <f t="shared" si="10"/>
        <v>13. NPD Launch</v>
      </c>
      <c r="E44" s="11" t="str">
        <f t="shared" si="11"/>
        <v>Category/Supplier</v>
      </c>
      <c r="F44" s="52">
        <f>_xlfn.XLOOKUP(G44,$L$11:$BK$11,$L$10:$BK$10)</f>
        <v>9</v>
      </c>
      <c r="G44" s="57">
        <f t="shared" ref="G44:G45" si="16">J43+1</f>
        <v>9</v>
      </c>
      <c r="H44" s="57">
        <f t="shared" si="7"/>
        <v>9</v>
      </c>
      <c r="I44" s="57">
        <f t="shared" si="8"/>
        <v>21</v>
      </c>
      <c r="J44" s="37">
        <f t="shared" si="9"/>
        <v>21</v>
      </c>
      <c r="K44" s="21">
        <f>IF($F$32="","",_xlfn.XLOOKUP(D44,'Timeline Tables'!$B:$B,'Timeline Tables'!C:C))</f>
        <v>13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3:63" s="4" customFormat="1" ht="18" customHeight="1" x14ac:dyDescent="0.35">
      <c r="C45" s="93"/>
      <c r="D45" s="22" t="str">
        <f t="shared" si="10"/>
        <v>14. Post Launch Review</v>
      </c>
      <c r="E45" s="11" t="str">
        <f t="shared" si="11"/>
        <v>Category/Supplier</v>
      </c>
      <c r="F45" s="37">
        <f t="shared" si="12"/>
        <v>22</v>
      </c>
      <c r="G45" s="57">
        <f t="shared" si="16"/>
        <v>22</v>
      </c>
      <c r="H45" s="57">
        <f t="shared" si="7"/>
        <v>22</v>
      </c>
      <c r="I45" s="57">
        <f t="shared" si="8"/>
        <v>23</v>
      </c>
      <c r="J45" s="37">
        <f t="shared" si="9"/>
        <v>23</v>
      </c>
      <c r="K45" s="21">
        <f>IF($F$32="","",_xlfn.XLOOKUP(D45,'Timeline Tables'!$B:$B,'Timeline Tables'!C:C))</f>
        <v>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3:63" s="4" customFormat="1" ht="5.25" customHeight="1" x14ac:dyDescent="0.35">
      <c r="C46" s="94"/>
      <c r="D46" s="25"/>
      <c r="E46" s="23"/>
      <c r="F46" s="23"/>
      <c r="G46" s="60"/>
      <c r="H46" s="60"/>
      <c r="I46" s="60"/>
      <c r="J46" s="23"/>
      <c r="K46" s="24"/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</row>
    <row r="47" spans="3:63" s="4" customFormat="1" ht="5.25" customHeight="1" x14ac:dyDescent="0.35">
      <c r="C47" s="92" t="str">
        <f>IF(F48="","","WINDOW 3")</f>
        <v/>
      </c>
      <c r="D47" s="22"/>
      <c r="E47" s="12"/>
      <c r="F47" s="12"/>
      <c r="G47" s="56"/>
      <c r="H47" s="56"/>
      <c r="I47" s="56"/>
      <c r="J47" s="12"/>
      <c r="K47" s="9"/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3:63" s="4" customFormat="1" ht="18" customHeight="1" x14ac:dyDescent="0.35">
      <c r="C48" s="93"/>
      <c r="D48" s="22" t="str">
        <f>IF($F$48="","",D32)</f>
        <v/>
      </c>
      <c r="E48" s="11" t="str">
        <f>IF($F$48="","",E32)</f>
        <v/>
      </c>
      <c r="F48" s="52" t="str">
        <f>IFERROR(_xlfn.XLOOKUP(G48,$L$11:$BK$11,$L$10:$BK$10),"")</f>
        <v/>
      </c>
      <c r="G48" s="55">
        <f>_xlfn.XLOOKUP($D$3,Category!$A:$A,Category!$F:$F)</f>
        <v>0</v>
      </c>
      <c r="H48" s="57" t="e">
        <f t="shared" ref="H48:H61" si="17">IF(J48&lt;F48,K48-K48+1,F48)</f>
        <v>#VALUE!</v>
      </c>
      <c r="I48" s="57" t="e">
        <f t="shared" ref="I48:I61" si="18">F48+K48-1</f>
        <v>#VALUE!</v>
      </c>
      <c r="J48" s="37" t="e">
        <f t="shared" ref="J48:J61" si="19">IF(K48+F48-1&gt;52,(K48+F48-1)-52,K48+F48-1)</f>
        <v>#VALUE!</v>
      </c>
      <c r="K48" s="39" t="str">
        <f>IF($F$48="","",_xlfn.XLOOKUP(D48,'Timeline Tables'!$B:$B,'Timeline Tables'!C:C))</f>
        <v/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3:63" s="4" customFormat="1" ht="18" customHeight="1" x14ac:dyDescent="0.35">
      <c r="C49" s="93"/>
      <c r="D49" s="22" t="str">
        <f t="shared" ref="D49:E49" si="20">IF($F$48="","",D33)</f>
        <v/>
      </c>
      <c r="E49" s="11" t="str">
        <f t="shared" si="20"/>
        <v/>
      </c>
      <c r="F49" s="37" t="e">
        <f t="shared" ref="F49:F61" si="21">G49</f>
        <v>#VALUE!</v>
      </c>
      <c r="G49" s="57" t="e">
        <f>J48</f>
        <v>#VALUE!</v>
      </c>
      <c r="H49" s="57" t="e">
        <f t="shared" si="17"/>
        <v>#VALUE!</v>
      </c>
      <c r="I49" s="57" t="e">
        <f t="shared" si="18"/>
        <v>#VALUE!</v>
      </c>
      <c r="J49" s="37" t="e">
        <f t="shared" si="19"/>
        <v>#VALUE!</v>
      </c>
      <c r="K49" s="21" t="str">
        <f>IF($F$48="","",_xlfn.XLOOKUP(D49,'Timeline Tables'!$B:$B,'Timeline Tables'!C:C))</f>
        <v/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3:63" s="4" customFormat="1" ht="18" customHeight="1" x14ac:dyDescent="0.35">
      <c r="C50" s="93"/>
      <c r="D50" s="22" t="str">
        <f t="shared" ref="D50:E50" si="22">IF($F$48="","",D34)</f>
        <v/>
      </c>
      <c r="E50" s="11" t="str">
        <f t="shared" si="22"/>
        <v/>
      </c>
      <c r="F50" s="37" t="e">
        <f t="shared" si="21"/>
        <v>#VALUE!</v>
      </c>
      <c r="G50" s="57" t="e">
        <f>J49-2</f>
        <v>#VALUE!</v>
      </c>
      <c r="H50" s="57" t="e">
        <f t="shared" si="17"/>
        <v>#VALUE!</v>
      </c>
      <c r="I50" s="57" t="e">
        <f t="shared" si="18"/>
        <v>#VALUE!</v>
      </c>
      <c r="J50" s="37" t="e">
        <f t="shared" si="19"/>
        <v>#VALUE!</v>
      </c>
      <c r="K50" s="21" t="str">
        <f>IF($F$48="","",_xlfn.XLOOKUP(D50,'Timeline Tables'!$B:$B,'Timeline Tables'!C:C))</f>
        <v/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3:63" s="4" customFormat="1" ht="18" customHeight="1" x14ac:dyDescent="0.35">
      <c r="C51" s="93"/>
      <c r="D51" s="22" t="str">
        <f t="shared" ref="D51:E51" si="23">IF($F$48="","",D35)</f>
        <v/>
      </c>
      <c r="E51" s="11" t="str">
        <f t="shared" si="23"/>
        <v/>
      </c>
      <c r="F51" s="37" t="e">
        <f t="shared" si="21"/>
        <v>#VALUE!</v>
      </c>
      <c r="G51" s="57" t="e">
        <f t="shared" ref="G51:G54" si="24">J50</f>
        <v>#VALUE!</v>
      </c>
      <c r="H51" s="57" t="e">
        <f t="shared" si="17"/>
        <v>#VALUE!</v>
      </c>
      <c r="I51" s="57" t="e">
        <f t="shared" si="18"/>
        <v>#VALUE!</v>
      </c>
      <c r="J51" s="37" t="e">
        <f t="shared" si="19"/>
        <v>#VALUE!</v>
      </c>
      <c r="K51" s="21" t="str">
        <f>IF($F$48="","",_xlfn.XLOOKUP(D51,'Timeline Tables'!$B:$B,'Timeline Tables'!C:C))</f>
        <v/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3:63" s="4" customFormat="1" ht="18" customHeight="1" x14ac:dyDescent="0.35">
      <c r="C52" s="93"/>
      <c r="D52" s="22" t="str">
        <f t="shared" ref="D52:E52" si="25">IF($F$48="","",D36)</f>
        <v/>
      </c>
      <c r="E52" s="11" t="str">
        <f t="shared" si="25"/>
        <v/>
      </c>
      <c r="F52" s="37" t="e">
        <f t="shared" si="21"/>
        <v>#VALUE!</v>
      </c>
      <c r="G52" s="57" t="e">
        <f t="shared" si="24"/>
        <v>#VALUE!</v>
      </c>
      <c r="H52" s="57" t="e">
        <f t="shared" si="17"/>
        <v>#VALUE!</v>
      </c>
      <c r="I52" s="57" t="e">
        <f t="shared" si="18"/>
        <v>#VALUE!</v>
      </c>
      <c r="J52" s="37" t="e">
        <f t="shared" si="19"/>
        <v>#VALUE!</v>
      </c>
      <c r="K52" s="21" t="str">
        <f>IF($F$48="","",_xlfn.XLOOKUP(D52,'Timeline Tables'!$B:$B,'Timeline Tables'!C:C))</f>
        <v/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3:63" s="4" customFormat="1" ht="18" customHeight="1" x14ac:dyDescent="0.35">
      <c r="C53" s="93"/>
      <c r="D53" s="22" t="str">
        <f t="shared" ref="D53:E53" si="26">IF($F$48="","",D37)</f>
        <v/>
      </c>
      <c r="E53" s="11" t="str">
        <f t="shared" si="26"/>
        <v/>
      </c>
      <c r="F53" s="37" t="e">
        <f t="shared" si="21"/>
        <v>#VALUE!</v>
      </c>
      <c r="G53" s="57" t="e">
        <f t="shared" si="24"/>
        <v>#VALUE!</v>
      </c>
      <c r="H53" s="57" t="e">
        <f t="shared" si="17"/>
        <v>#VALUE!</v>
      </c>
      <c r="I53" s="57" t="e">
        <f t="shared" si="18"/>
        <v>#VALUE!</v>
      </c>
      <c r="J53" s="37" t="e">
        <f t="shared" si="19"/>
        <v>#VALUE!</v>
      </c>
      <c r="K53" s="21" t="str">
        <f>IF($F$48="","",_xlfn.XLOOKUP(D53,'Timeline Tables'!$B:$B,'Timeline Tables'!C:C))</f>
        <v/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3:63" s="4" customFormat="1" ht="18" customHeight="1" x14ac:dyDescent="0.35">
      <c r="C54" s="93"/>
      <c r="D54" s="22" t="str">
        <f t="shared" ref="D54:E54" si="27">IF($F$48="","",D38)</f>
        <v/>
      </c>
      <c r="E54" s="11" t="str">
        <f t="shared" si="27"/>
        <v/>
      </c>
      <c r="F54" s="37" t="e">
        <f t="shared" si="21"/>
        <v>#VALUE!</v>
      </c>
      <c r="G54" s="57" t="e">
        <f t="shared" si="24"/>
        <v>#VALUE!</v>
      </c>
      <c r="H54" s="57" t="e">
        <f t="shared" si="17"/>
        <v>#VALUE!</v>
      </c>
      <c r="I54" s="57" t="e">
        <f t="shared" si="18"/>
        <v>#VALUE!</v>
      </c>
      <c r="J54" s="37" t="e">
        <f t="shared" si="19"/>
        <v>#VALUE!</v>
      </c>
      <c r="K54" s="21" t="str">
        <f>IF($F$48="","",_xlfn.XLOOKUP(D54,'Timeline Tables'!$B:$B,'Timeline Tables'!C:C))</f>
        <v/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3:63" s="4" customFormat="1" ht="18" customHeight="1" x14ac:dyDescent="0.35">
      <c r="C55" s="93"/>
      <c r="D55" s="22" t="str">
        <f t="shared" ref="D55:E55" si="28">IF($F$48="","",D39)</f>
        <v/>
      </c>
      <c r="E55" s="11" t="str">
        <f t="shared" si="28"/>
        <v/>
      </c>
      <c r="F55" s="37" t="e">
        <f t="shared" si="21"/>
        <v>#VALUE!</v>
      </c>
      <c r="G55" s="57" t="e">
        <f>J54+1</f>
        <v>#VALUE!</v>
      </c>
      <c r="H55" s="57" t="e">
        <f t="shared" si="17"/>
        <v>#VALUE!</v>
      </c>
      <c r="I55" s="57" t="e">
        <f t="shared" si="18"/>
        <v>#VALUE!</v>
      </c>
      <c r="J55" s="37" t="e">
        <f t="shared" si="19"/>
        <v>#VALUE!</v>
      </c>
      <c r="K55" s="21" t="str">
        <f>IF($F$48="","",_xlfn.XLOOKUP(D55,'Timeline Tables'!$B:$B,'Timeline Tables'!C:C))</f>
        <v/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3:63" s="4" customFormat="1" ht="18" customHeight="1" x14ac:dyDescent="0.35">
      <c r="C56" s="93"/>
      <c r="D56" s="62" t="str">
        <f t="shared" ref="D56:E56" si="29">IF($F$48="","",D40)</f>
        <v/>
      </c>
      <c r="E56" s="63" t="str">
        <f t="shared" si="29"/>
        <v/>
      </c>
      <c r="F56" s="64" t="e">
        <f>_xlfn.XLOOKUP(G56,$L$11:$BK$11,$L$10:$BK$10)</f>
        <v>#VALUE!</v>
      </c>
      <c r="G56" s="65" t="e">
        <f t="shared" ref="G56" si="30">J55</f>
        <v>#VALUE!</v>
      </c>
      <c r="H56" s="65" t="e">
        <f t="shared" si="17"/>
        <v>#VALUE!</v>
      </c>
      <c r="I56" s="65" t="e">
        <f t="shared" si="18"/>
        <v>#VALUE!</v>
      </c>
      <c r="J56" s="65" t="e">
        <f t="shared" si="19"/>
        <v>#VALUE!</v>
      </c>
      <c r="K56" s="66" t="str">
        <f>IF($F$48="","",_xlfn.XLOOKUP(D56,'Timeline Tables'!$B:$B,'Timeline Tables'!C:C))</f>
        <v/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3:63" s="4" customFormat="1" ht="18" customHeight="1" x14ac:dyDescent="0.35">
      <c r="C57" s="93"/>
      <c r="D57" s="22" t="str">
        <f t="shared" ref="D57:E57" si="31">IF($F$48="","",D41)</f>
        <v/>
      </c>
      <c r="E57" s="11" t="str">
        <f t="shared" si="31"/>
        <v/>
      </c>
      <c r="F57" s="82" t="e">
        <f>_xlfn.XLOOKUP(G57,$L$11:$BK$11,$L$10:$BK$10)</f>
        <v>#VALUE!</v>
      </c>
      <c r="G57" s="37" t="e">
        <f>J56+1</f>
        <v>#VALUE!</v>
      </c>
      <c r="H57" s="37" t="e">
        <f t="shared" si="17"/>
        <v>#VALUE!</v>
      </c>
      <c r="I57" s="37" t="e">
        <f t="shared" si="18"/>
        <v>#VALUE!</v>
      </c>
      <c r="J57" s="37" t="e">
        <f t="shared" si="19"/>
        <v>#VALUE!</v>
      </c>
      <c r="K57" s="21" t="str">
        <f>IF($F$48="","",_xlfn.XLOOKUP(D57,'Timeline Tables'!$B:$B,'Timeline Tables'!C:C))</f>
        <v/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3:63" s="4" customFormat="1" ht="18" customHeight="1" x14ac:dyDescent="0.35">
      <c r="C58" s="93"/>
      <c r="D58" s="22" t="str">
        <f t="shared" ref="D58:E58" si="32">IF($F$48="","",D42)</f>
        <v/>
      </c>
      <c r="E58" s="11" t="str">
        <f t="shared" si="32"/>
        <v/>
      </c>
      <c r="F58" s="52" t="e">
        <f>_xlfn.XLOOKUP(G58,$L$11:$BK$11,$L$10:$BK$10)</f>
        <v>#VALUE!</v>
      </c>
      <c r="G58" s="57" t="e">
        <f>J57-1</f>
        <v>#VALUE!</v>
      </c>
      <c r="H58" s="57" t="e">
        <f t="shared" si="17"/>
        <v>#VALUE!</v>
      </c>
      <c r="I58" s="57" t="e">
        <f t="shared" si="18"/>
        <v>#VALUE!</v>
      </c>
      <c r="J58" s="37" t="e">
        <f t="shared" si="19"/>
        <v>#VALUE!</v>
      </c>
      <c r="K58" s="21" t="str">
        <f>IF($F$48="","",_xlfn.XLOOKUP(D58,'Timeline Tables'!$B:$B,'Timeline Tables'!C:C))</f>
        <v/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3:63" s="4" customFormat="1" ht="18" customHeight="1" x14ac:dyDescent="0.35">
      <c r="C59" s="93"/>
      <c r="D59" s="62" t="str">
        <f t="shared" ref="D59:E59" si="33">IF($F$48="","",D43)</f>
        <v/>
      </c>
      <c r="E59" s="63" t="str">
        <f t="shared" si="33"/>
        <v/>
      </c>
      <c r="F59" s="64" t="e">
        <f>_xlfn.XLOOKUP(G59,$L$11:$BK$11,$L$10:$BK$10)</f>
        <v>#VALUE!</v>
      </c>
      <c r="G59" s="65" t="e">
        <f t="shared" ref="G59" si="34">J58-1</f>
        <v>#VALUE!</v>
      </c>
      <c r="H59" s="65" t="e">
        <f t="shared" si="17"/>
        <v>#VALUE!</v>
      </c>
      <c r="I59" s="65" t="e">
        <f t="shared" si="18"/>
        <v>#VALUE!</v>
      </c>
      <c r="J59" s="65" t="e">
        <f t="shared" si="19"/>
        <v>#VALUE!</v>
      </c>
      <c r="K59" s="66" t="str">
        <f>IF($F$48="","",_xlfn.XLOOKUP(D59,'Timeline Tables'!$B:$B,'Timeline Tables'!C:C))</f>
        <v/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3:63" s="4" customFormat="1" ht="18" customHeight="1" x14ac:dyDescent="0.35">
      <c r="C60" s="93"/>
      <c r="D60" s="22" t="str">
        <f t="shared" ref="D60:E60" si="35">IF($F$48="","",D44)</f>
        <v/>
      </c>
      <c r="E60" s="11" t="str">
        <f t="shared" si="35"/>
        <v/>
      </c>
      <c r="F60" s="52" t="e">
        <f>_xlfn.XLOOKUP(G60,$L$11:$BK$11,$L$10:$BK$10)</f>
        <v>#VALUE!</v>
      </c>
      <c r="G60" s="57" t="e">
        <f t="shared" ref="G60:G61" si="36">J59+1</f>
        <v>#VALUE!</v>
      </c>
      <c r="H60" s="57" t="e">
        <f t="shared" si="17"/>
        <v>#VALUE!</v>
      </c>
      <c r="I60" s="57" t="e">
        <f t="shared" si="18"/>
        <v>#VALUE!</v>
      </c>
      <c r="J60" s="37" t="e">
        <f t="shared" si="19"/>
        <v>#VALUE!</v>
      </c>
      <c r="K60" s="21" t="str">
        <f>IF($F$48="","",_xlfn.XLOOKUP(D60,'Timeline Tables'!$B:$B,'Timeline Tables'!C:C))</f>
        <v/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3:63" s="4" customFormat="1" ht="18" customHeight="1" x14ac:dyDescent="0.35">
      <c r="C61" s="93"/>
      <c r="D61" s="22" t="str">
        <f t="shared" ref="D61:E61" si="37">IF($F$48="","",D45)</f>
        <v/>
      </c>
      <c r="E61" s="11" t="str">
        <f t="shared" si="37"/>
        <v/>
      </c>
      <c r="F61" s="37" t="e">
        <f t="shared" si="21"/>
        <v>#VALUE!</v>
      </c>
      <c r="G61" s="57" t="e">
        <f t="shared" si="36"/>
        <v>#VALUE!</v>
      </c>
      <c r="H61" s="57" t="e">
        <f t="shared" si="17"/>
        <v>#VALUE!</v>
      </c>
      <c r="I61" s="57" t="e">
        <f t="shared" si="18"/>
        <v>#VALUE!</v>
      </c>
      <c r="J61" s="37" t="e">
        <f t="shared" si="19"/>
        <v>#VALUE!</v>
      </c>
      <c r="K61" s="21" t="str">
        <f>IF($F$48="","",_xlfn.XLOOKUP(D61,'Timeline Tables'!$B:$B,'Timeline Tables'!C:C))</f>
        <v/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3:63" s="4" customFormat="1" ht="5.25" customHeight="1" x14ac:dyDescent="0.35">
      <c r="C62" s="94"/>
      <c r="D62" s="25"/>
      <c r="E62" s="23"/>
      <c r="F62" s="23"/>
      <c r="G62" s="60"/>
      <c r="H62" s="60"/>
      <c r="I62" s="60"/>
      <c r="J62" s="23"/>
      <c r="K62" s="24"/>
      <c r="L62" s="48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</row>
    <row r="63" spans="3:63" s="4" customFormat="1" ht="5.25" customHeight="1" x14ac:dyDescent="0.35">
      <c r="C63" s="92" t="str">
        <f>IF(F64="","","WINDOW 4")</f>
        <v/>
      </c>
      <c r="D63" s="22"/>
      <c r="E63" s="12"/>
      <c r="F63" s="12"/>
      <c r="G63" s="56"/>
      <c r="H63" s="56"/>
      <c r="I63" s="56"/>
      <c r="J63" s="12"/>
      <c r="K63" s="9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3:63" s="4" customFormat="1" ht="18" customHeight="1" x14ac:dyDescent="0.35">
      <c r="C64" s="93"/>
      <c r="D64" s="22" t="str">
        <f>IF($F$64="","",D48)</f>
        <v/>
      </c>
      <c r="E64" s="11" t="str">
        <f>IF($F$64="","",E48)</f>
        <v/>
      </c>
      <c r="F64" s="52" t="str">
        <f>IFERROR(_xlfn.XLOOKUP(G64,$L$11:$BK$11,$L$10:$BK$10),"")</f>
        <v/>
      </c>
      <c r="G64" s="55">
        <f>_xlfn.XLOOKUP($D$3,Category!$A:$A,Category!$G:$G)</f>
        <v>0</v>
      </c>
      <c r="H64" s="57" t="e">
        <f t="shared" ref="H64:H77" si="38">IF(J64&lt;F64,K64-K64+1,F64)</f>
        <v>#VALUE!</v>
      </c>
      <c r="I64" s="57" t="e">
        <f t="shared" ref="I64:I77" si="39">F64+K64-1</f>
        <v>#VALUE!</v>
      </c>
      <c r="J64" s="37" t="e">
        <f t="shared" ref="J64:J77" si="40">IF(K64+F64-1&gt;52,(K64+F64-1)-52,K64+F64-1)</f>
        <v>#VALUE!</v>
      </c>
      <c r="K64" s="39" t="str">
        <f>IF($F$64="","",_xlfn.XLOOKUP(D64,'Timeline Tables'!$B:$B,'Timeline Tables'!C:C))</f>
        <v/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</row>
    <row r="65" spans="3:63" s="4" customFormat="1" ht="18" customHeight="1" x14ac:dyDescent="0.35">
      <c r="C65" s="93"/>
      <c r="D65" s="22" t="str">
        <f t="shared" ref="D65:E65" si="41">IF($F$64="","",D49)</f>
        <v/>
      </c>
      <c r="E65" s="11" t="str">
        <f t="shared" si="41"/>
        <v/>
      </c>
      <c r="F65" s="37" t="e">
        <f t="shared" ref="F65:F77" si="42">G65</f>
        <v>#VALUE!</v>
      </c>
      <c r="G65" s="57" t="e">
        <f>J64</f>
        <v>#VALUE!</v>
      </c>
      <c r="H65" s="57" t="e">
        <f t="shared" si="38"/>
        <v>#VALUE!</v>
      </c>
      <c r="I65" s="57" t="e">
        <f t="shared" si="39"/>
        <v>#VALUE!</v>
      </c>
      <c r="J65" s="37" t="e">
        <f t="shared" si="40"/>
        <v>#VALUE!</v>
      </c>
      <c r="K65" s="21" t="str">
        <f>IF($F$64="","",_xlfn.XLOOKUP(D65,'Timeline Tables'!$B:$B,'Timeline Tables'!C:C))</f>
        <v/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</row>
    <row r="66" spans="3:63" s="4" customFormat="1" ht="18" customHeight="1" x14ac:dyDescent="0.35">
      <c r="C66" s="93"/>
      <c r="D66" s="22" t="str">
        <f>IF($F$64="","",D50)</f>
        <v/>
      </c>
      <c r="E66" s="11" t="str">
        <f t="shared" ref="E66" si="43">IF($F$64="","",E50)</f>
        <v/>
      </c>
      <c r="F66" s="37" t="e">
        <f t="shared" si="42"/>
        <v>#VALUE!</v>
      </c>
      <c r="G66" s="57" t="e">
        <f>J65-2</f>
        <v>#VALUE!</v>
      </c>
      <c r="H66" s="57" t="e">
        <f t="shared" si="38"/>
        <v>#VALUE!</v>
      </c>
      <c r="I66" s="57" t="e">
        <f t="shared" si="39"/>
        <v>#VALUE!</v>
      </c>
      <c r="J66" s="37" t="e">
        <f t="shared" si="40"/>
        <v>#VALUE!</v>
      </c>
      <c r="K66" s="21" t="str">
        <f>IF($F$64="","",_xlfn.XLOOKUP(D66,'Timeline Tables'!$B:$B,'Timeline Tables'!C:C))</f>
        <v/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</row>
    <row r="67" spans="3:63" s="4" customFormat="1" ht="18" customHeight="1" x14ac:dyDescent="0.35">
      <c r="C67" s="93"/>
      <c r="D67" s="22" t="str">
        <f t="shared" ref="D67:E67" si="44">IF($F$64="","",D51)</f>
        <v/>
      </c>
      <c r="E67" s="11" t="str">
        <f t="shared" si="44"/>
        <v/>
      </c>
      <c r="F67" s="37" t="e">
        <f t="shared" si="42"/>
        <v>#VALUE!</v>
      </c>
      <c r="G67" s="57" t="e">
        <f t="shared" ref="G67:G70" si="45">J66</f>
        <v>#VALUE!</v>
      </c>
      <c r="H67" s="57" t="e">
        <f t="shared" si="38"/>
        <v>#VALUE!</v>
      </c>
      <c r="I67" s="57" t="e">
        <f t="shared" si="39"/>
        <v>#VALUE!</v>
      </c>
      <c r="J67" s="37" t="e">
        <f t="shared" si="40"/>
        <v>#VALUE!</v>
      </c>
      <c r="K67" s="21" t="str">
        <f>IF($F$64="","",_xlfn.XLOOKUP(D67,'Timeline Tables'!$B:$B,'Timeline Tables'!C:C))</f>
        <v/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</row>
    <row r="68" spans="3:63" s="4" customFormat="1" ht="18" customHeight="1" x14ac:dyDescent="0.35">
      <c r="C68" s="93"/>
      <c r="D68" s="22" t="str">
        <f t="shared" ref="D68:E68" si="46">IF($F$64="","",D52)</f>
        <v/>
      </c>
      <c r="E68" s="11" t="str">
        <f t="shared" si="46"/>
        <v/>
      </c>
      <c r="F68" s="37" t="e">
        <f t="shared" si="42"/>
        <v>#VALUE!</v>
      </c>
      <c r="G68" s="57" t="e">
        <f t="shared" si="45"/>
        <v>#VALUE!</v>
      </c>
      <c r="H68" s="57" t="e">
        <f t="shared" si="38"/>
        <v>#VALUE!</v>
      </c>
      <c r="I68" s="57" t="e">
        <f t="shared" si="39"/>
        <v>#VALUE!</v>
      </c>
      <c r="J68" s="37" t="e">
        <f t="shared" si="40"/>
        <v>#VALUE!</v>
      </c>
      <c r="K68" s="21" t="str">
        <f>IF($F$64="","",_xlfn.XLOOKUP(D68,'Timeline Tables'!$B:$B,'Timeline Tables'!C:C))</f>
        <v/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3:63" s="4" customFormat="1" ht="18" customHeight="1" x14ac:dyDescent="0.35">
      <c r="C69" s="93"/>
      <c r="D69" s="22" t="str">
        <f t="shared" ref="D69:E69" si="47">IF($F$64="","",D53)</f>
        <v/>
      </c>
      <c r="E69" s="11" t="str">
        <f t="shared" si="47"/>
        <v/>
      </c>
      <c r="F69" s="37" t="e">
        <f t="shared" si="42"/>
        <v>#VALUE!</v>
      </c>
      <c r="G69" s="57" t="e">
        <f t="shared" si="45"/>
        <v>#VALUE!</v>
      </c>
      <c r="H69" s="57" t="e">
        <f t="shared" si="38"/>
        <v>#VALUE!</v>
      </c>
      <c r="I69" s="57" t="e">
        <f t="shared" si="39"/>
        <v>#VALUE!</v>
      </c>
      <c r="J69" s="37" t="e">
        <f t="shared" si="40"/>
        <v>#VALUE!</v>
      </c>
      <c r="K69" s="21" t="str">
        <f>IF($F$64="","",_xlfn.XLOOKUP(D69,'Timeline Tables'!$B:$B,'Timeline Tables'!C:C))</f>
        <v/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3:63" s="4" customFormat="1" ht="18" customHeight="1" x14ac:dyDescent="0.35">
      <c r="C70" s="93"/>
      <c r="D70" s="22" t="str">
        <f t="shared" ref="D70:E70" si="48">IF($F$64="","",D54)</f>
        <v/>
      </c>
      <c r="E70" s="11" t="str">
        <f t="shared" si="48"/>
        <v/>
      </c>
      <c r="F70" s="37" t="e">
        <f t="shared" si="42"/>
        <v>#VALUE!</v>
      </c>
      <c r="G70" s="57" t="e">
        <f t="shared" si="45"/>
        <v>#VALUE!</v>
      </c>
      <c r="H70" s="57" t="e">
        <f t="shared" si="38"/>
        <v>#VALUE!</v>
      </c>
      <c r="I70" s="57" t="e">
        <f t="shared" si="39"/>
        <v>#VALUE!</v>
      </c>
      <c r="J70" s="37" t="e">
        <f t="shared" si="40"/>
        <v>#VALUE!</v>
      </c>
      <c r="K70" s="21" t="str">
        <f>IF($F$64="","",_xlfn.XLOOKUP(D70,'Timeline Tables'!$B:$B,'Timeline Tables'!C:C))</f>
        <v/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3:63" s="4" customFormat="1" ht="18" customHeight="1" x14ac:dyDescent="0.35">
      <c r="C71" s="93"/>
      <c r="D71" s="22" t="str">
        <f t="shared" ref="D71:E71" si="49">IF($F$64="","",D55)</f>
        <v/>
      </c>
      <c r="E71" s="11" t="str">
        <f t="shared" si="49"/>
        <v/>
      </c>
      <c r="F71" s="37" t="e">
        <f t="shared" si="42"/>
        <v>#VALUE!</v>
      </c>
      <c r="G71" s="57" t="e">
        <f>J70+1</f>
        <v>#VALUE!</v>
      </c>
      <c r="H71" s="57" t="e">
        <f t="shared" si="38"/>
        <v>#VALUE!</v>
      </c>
      <c r="I71" s="57" t="e">
        <f t="shared" si="39"/>
        <v>#VALUE!</v>
      </c>
      <c r="J71" s="37" t="e">
        <f t="shared" si="40"/>
        <v>#VALUE!</v>
      </c>
      <c r="K71" s="21" t="str">
        <f>IF($F$64="","",_xlfn.XLOOKUP(D71,'Timeline Tables'!$B:$B,'Timeline Tables'!C:C))</f>
        <v/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3:63" s="4" customFormat="1" ht="18" customHeight="1" x14ac:dyDescent="0.35">
      <c r="C72" s="93"/>
      <c r="D72" s="62" t="str">
        <f t="shared" ref="D72:E72" si="50">IF($F$64="","",D56)</f>
        <v/>
      </c>
      <c r="E72" s="63" t="str">
        <f t="shared" si="50"/>
        <v/>
      </c>
      <c r="F72" s="64" t="e">
        <f>_xlfn.XLOOKUP(G72,$L$11:$BK$11,$L$10:$BK$10)</f>
        <v>#VALUE!</v>
      </c>
      <c r="G72" s="65" t="e">
        <f t="shared" ref="G72" si="51">J71</f>
        <v>#VALUE!</v>
      </c>
      <c r="H72" s="65" t="e">
        <f t="shared" si="38"/>
        <v>#VALUE!</v>
      </c>
      <c r="I72" s="65" t="e">
        <f t="shared" si="39"/>
        <v>#VALUE!</v>
      </c>
      <c r="J72" s="65" t="e">
        <f t="shared" si="40"/>
        <v>#VALUE!</v>
      </c>
      <c r="K72" s="66" t="str">
        <f>IF($F$64="","",_xlfn.XLOOKUP(D72,'Timeline Tables'!$B:$B,'Timeline Tables'!C:C))</f>
        <v/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3:63" s="4" customFormat="1" ht="18" customHeight="1" x14ac:dyDescent="0.35">
      <c r="C73" s="93"/>
      <c r="D73" s="22" t="str">
        <f t="shared" ref="D73:E73" si="52">IF($F$64="","",D57)</f>
        <v/>
      </c>
      <c r="E73" s="11" t="str">
        <f t="shared" si="52"/>
        <v/>
      </c>
      <c r="F73" s="82" t="e">
        <f>_xlfn.XLOOKUP(G73,$L$11:$BK$11,$L$10:$BK$10)</f>
        <v>#VALUE!</v>
      </c>
      <c r="G73" s="37" t="e">
        <f>J72+1</f>
        <v>#VALUE!</v>
      </c>
      <c r="H73" s="37" t="e">
        <f t="shared" si="38"/>
        <v>#VALUE!</v>
      </c>
      <c r="I73" s="37" t="e">
        <f t="shared" si="39"/>
        <v>#VALUE!</v>
      </c>
      <c r="J73" s="37" t="e">
        <f t="shared" si="40"/>
        <v>#VALUE!</v>
      </c>
      <c r="K73" s="21" t="str">
        <f>IF($F$64="","",_xlfn.XLOOKUP(D73,'Timeline Tables'!$B:$B,'Timeline Tables'!C:C))</f>
        <v/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3:63" s="4" customFormat="1" ht="18" customHeight="1" x14ac:dyDescent="0.35">
      <c r="C74" s="93"/>
      <c r="D74" s="22" t="str">
        <f t="shared" ref="D74:E74" si="53">IF($F$64="","",D58)</f>
        <v/>
      </c>
      <c r="E74" s="11" t="str">
        <f t="shared" si="53"/>
        <v/>
      </c>
      <c r="F74" s="52" t="e">
        <f>_xlfn.XLOOKUP(G74,$L$11:$BK$11,$L$10:$BK$10)</f>
        <v>#VALUE!</v>
      </c>
      <c r="G74" s="57" t="e">
        <f>J73-1</f>
        <v>#VALUE!</v>
      </c>
      <c r="H74" s="57" t="e">
        <f t="shared" si="38"/>
        <v>#VALUE!</v>
      </c>
      <c r="I74" s="57" t="e">
        <f t="shared" si="39"/>
        <v>#VALUE!</v>
      </c>
      <c r="J74" s="37" t="e">
        <f t="shared" si="40"/>
        <v>#VALUE!</v>
      </c>
      <c r="K74" s="21" t="str">
        <f>IF($F$64="","",_xlfn.XLOOKUP(D74,'Timeline Tables'!$B:$B,'Timeline Tables'!C:C))</f>
        <v/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3:63" s="4" customFormat="1" ht="18" customHeight="1" x14ac:dyDescent="0.35">
      <c r="C75" s="93"/>
      <c r="D75" s="62" t="str">
        <f t="shared" ref="D75:E75" si="54">IF($F$64="","",D59)</f>
        <v/>
      </c>
      <c r="E75" s="63" t="str">
        <f t="shared" si="54"/>
        <v/>
      </c>
      <c r="F75" s="64" t="e">
        <f>_xlfn.XLOOKUP(G75,$L$11:$BK$11,$L$10:$BK$10)</f>
        <v>#VALUE!</v>
      </c>
      <c r="G75" s="65" t="e">
        <f t="shared" ref="G75" si="55">J74-1</f>
        <v>#VALUE!</v>
      </c>
      <c r="H75" s="65" t="e">
        <f t="shared" si="38"/>
        <v>#VALUE!</v>
      </c>
      <c r="I75" s="65" t="e">
        <f t="shared" si="39"/>
        <v>#VALUE!</v>
      </c>
      <c r="J75" s="65" t="e">
        <f t="shared" si="40"/>
        <v>#VALUE!</v>
      </c>
      <c r="K75" s="66" t="str">
        <f>IF($F$64="","",_xlfn.XLOOKUP(D75,'Timeline Tables'!$B:$B,'Timeline Tables'!C:C))</f>
        <v/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3:63" s="4" customFormat="1" ht="18" customHeight="1" x14ac:dyDescent="0.35">
      <c r="C76" s="93"/>
      <c r="D76" s="22" t="str">
        <f t="shared" ref="D76:E76" si="56">IF($F$64="","",D60)</f>
        <v/>
      </c>
      <c r="E76" s="11" t="str">
        <f t="shared" si="56"/>
        <v/>
      </c>
      <c r="F76" s="52" t="e">
        <f>_xlfn.XLOOKUP(G76,$L$11:$BK$11,$L$10:$BK$10)</f>
        <v>#VALUE!</v>
      </c>
      <c r="G76" s="57" t="e">
        <f t="shared" ref="G76:G77" si="57">J75+1</f>
        <v>#VALUE!</v>
      </c>
      <c r="H76" s="57" t="e">
        <f t="shared" si="38"/>
        <v>#VALUE!</v>
      </c>
      <c r="I76" s="57" t="e">
        <f t="shared" si="39"/>
        <v>#VALUE!</v>
      </c>
      <c r="J76" s="37" t="e">
        <f t="shared" si="40"/>
        <v>#VALUE!</v>
      </c>
      <c r="K76" s="21" t="str">
        <f>IF($F$64="","",_xlfn.XLOOKUP(D76,'Timeline Tables'!$B:$B,'Timeline Tables'!C:C))</f>
        <v/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3:63" s="4" customFormat="1" ht="18" customHeight="1" x14ac:dyDescent="0.35">
      <c r="C77" s="93"/>
      <c r="D77" s="22" t="str">
        <f t="shared" ref="D77:E77" si="58">IF($F$64="","",D61)</f>
        <v/>
      </c>
      <c r="E77" s="11" t="str">
        <f t="shared" si="58"/>
        <v/>
      </c>
      <c r="F77" s="37" t="e">
        <f t="shared" si="42"/>
        <v>#VALUE!</v>
      </c>
      <c r="G77" s="57" t="e">
        <f t="shared" si="57"/>
        <v>#VALUE!</v>
      </c>
      <c r="H77" s="57" t="e">
        <f t="shared" si="38"/>
        <v>#VALUE!</v>
      </c>
      <c r="I77" s="57" t="e">
        <f t="shared" si="39"/>
        <v>#VALUE!</v>
      </c>
      <c r="J77" s="37" t="e">
        <f t="shared" si="40"/>
        <v>#VALUE!</v>
      </c>
      <c r="K77" s="21" t="str">
        <f>IF($F$64="","",_xlfn.XLOOKUP(D77,'Timeline Tables'!$B:$B,'Timeline Tables'!C:C))</f>
        <v/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3:63" s="4" customFormat="1" ht="5.25" customHeight="1" x14ac:dyDescent="0.35">
      <c r="C78" s="94"/>
      <c r="D78" s="25"/>
      <c r="E78" s="23"/>
      <c r="F78" s="23"/>
      <c r="G78" s="60"/>
      <c r="H78" s="60"/>
      <c r="I78" s="60"/>
      <c r="J78" s="23"/>
      <c r="K78" s="24"/>
      <c r="L78" s="48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</row>
  </sheetData>
  <sheetProtection algorithmName="SHA-512" hashValue="Dc6NuO7SRvimZTrrFHeX65G84Pu2+831e1MjotohcumAVce+o8F+nyAcjn3hX/z4Lhy2jgnHKHRbzYs5rjF5TQ==" saltValue="+uyGRZPY3FgC/x4K4U/TzA==" spinCount="100000" sheet="1" objects="1" scenarios="1" autoFilter="0"/>
  <mergeCells count="8">
    <mergeCell ref="C47:C62"/>
    <mergeCell ref="C63:C78"/>
    <mergeCell ref="AY8:BK8"/>
    <mergeCell ref="C31:C46"/>
    <mergeCell ref="C15:C30"/>
    <mergeCell ref="L8:X8"/>
    <mergeCell ref="Y8:AK8"/>
    <mergeCell ref="AL8:AX8"/>
  </mergeCells>
  <phoneticPr fontId="9" type="noConversion"/>
  <conditionalFormatting sqref="D8:D12">
    <cfRule type="expression" dxfId="22" priority="7">
      <formula>OR(type="T")</formula>
    </cfRule>
    <cfRule type="expression" dxfId="21" priority="8">
      <formula>OR(type="P")</formula>
    </cfRule>
  </conditionalFormatting>
  <conditionalFormatting sqref="D16:D29">
    <cfRule type="expression" dxfId="20" priority="35">
      <formula>OR(type="T")</formula>
    </cfRule>
    <cfRule type="expression" dxfId="19" priority="36">
      <formula>OR(type="P")</formula>
    </cfRule>
  </conditionalFormatting>
  <conditionalFormatting sqref="D32:D45">
    <cfRule type="expression" dxfId="18" priority="5">
      <formula>OR(type="T")</formula>
    </cfRule>
    <cfRule type="expression" dxfId="17" priority="6">
      <formula>OR(type="P")</formula>
    </cfRule>
  </conditionalFormatting>
  <conditionalFormatting sqref="D48:D61">
    <cfRule type="expression" dxfId="16" priority="3">
      <formula>OR(type="T")</formula>
    </cfRule>
    <cfRule type="expression" dxfId="15" priority="4">
      <formula>OR(type="P")</formula>
    </cfRule>
  </conditionalFormatting>
  <conditionalFormatting sqref="D64:D77">
    <cfRule type="expression" dxfId="14" priority="1">
      <formula>OR(type="T")</formula>
    </cfRule>
    <cfRule type="expression" dxfId="13" priority="2">
      <formula>OR(type="P")</formula>
    </cfRule>
  </conditionalFormatting>
  <conditionalFormatting sqref="K2">
    <cfRule type="expression" dxfId="12" priority="46">
      <formula>_xlfn.ISFORMULA(duration)</formula>
    </cfRule>
  </conditionalFormatting>
  <conditionalFormatting sqref="K6">
    <cfRule type="expression" dxfId="11" priority="48">
      <formula>_xlfn.ISFORMULA(duration)</formula>
    </cfRule>
  </conditionalFormatting>
  <conditionalFormatting sqref="K8:K12">
    <cfRule type="expression" dxfId="10" priority="42">
      <formula>_xlfn.ISFORMULA(duration)</formula>
    </cfRule>
  </conditionalFormatting>
  <conditionalFormatting sqref="K15:K78">
    <cfRule type="expression" dxfId="9" priority="73">
      <formula>_xlfn.ISFORMULA(duration)</formula>
    </cfRule>
  </conditionalFormatting>
  <conditionalFormatting sqref="L8:L11 Y8:Y12 AL8:AL12 AY8:AY12 L10:BK10">
    <cfRule type="expression" dxfId="8" priority="43">
      <formula>AND(NOT(ISBLANK(start_date)),(week-WEEKDAY(week,2)+7)&gt;=(start_date-WEEKDAY(start_date,2)+7),(week-WEEKDAY(week,2)+7)&lt;=(end_date-WEEKDAY(end_date,2)+7))</formula>
    </cfRule>
  </conditionalFormatting>
  <conditionalFormatting sqref="L2:BK2">
    <cfRule type="expression" dxfId="7" priority="47">
      <formula>AND(NOT(ISBLANK(start_date)),(week-WEEKDAY(week,2)+7)&gt;=(start_date-WEEKDAY(start_date,2)+7),(week-WEEKDAY(week,2)+7)&lt;=(end_date-WEEKDAY(end_date,2)+7))</formula>
    </cfRule>
  </conditionalFormatting>
  <conditionalFormatting sqref="L6:BK6">
    <cfRule type="expression" dxfId="6" priority="49">
      <formula>AND(NOT(ISBLANK(start_date)),(week-WEEKDAY(week,2)+7)&gt;=(start_date-WEEKDAY(start_date,2)+7),(week-WEEKDAY(week,2)+7)&lt;=(end_date-WEEKDAY(end_date,2)+7))</formula>
    </cfRule>
  </conditionalFormatting>
  <conditionalFormatting sqref="L15:BK46 L47:M47 L48:BK62 L63:M63 L64:BK78">
    <cfRule type="expression" dxfId="5" priority="108">
      <formula>OR(AND(L$11&gt;=$F15,L$11&lt;=$I15),AND(L$11&gt;=$H15,L$11&lt;=$J15))</formula>
    </cfRule>
    <cfRule type="expression" dxfId="4" priority="109">
      <formula>L$9="E"</formula>
    </cfRule>
  </conditionalFormatting>
  <pageMargins left="0.25" right="0.25" top="0.75" bottom="0.75" header="0.3" footer="0.3"/>
  <pageSetup paperSize="9" scale="62" orientation="landscape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33D2CE-9275-4D94-9ABE-06E7136F8AC7}">
          <x14:formula1>
            <xm:f>Category!$A$2:$A$91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69F0-0C9F-4A8B-A1C9-E83899FA09D8}">
  <dimension ref="B2:D17"/>
  <sheetViews>
    <sheetView showGridLines="0" tabSelected="1" workbookViewId="0">
      <selection activeCell="D11" sqref="D11"/>
    </sheetView>
  </sheetViews>
  <sheetFormatPr defaultRowHeight="14.5" x14ac:dyDescent="0.35"/>
  <cols>
    <col min="2" max="2" width="36.81640625" bestFit="1" customWidth="1"/>
    <col min="3" max="3" width="17.453125" bestFit="1" customWidth="1"/>
    <col min="4" max="4" width="77.1796875" bestFit="1" customWidth="1"/>
  </cols>
  <sheetData>
    <row r="2" spans="2:4" s="74" customFormat="1" x14ac:dyDescent="0.35">
      <c r="B2" s="75" t="s">
        <v>0</v>
      </c>
      <c r="C2" s="76" t="s">
        <v>24</v>
      </c>
      <c r="D2" s="77" t="s">
        <v>169</v>
      </c>
    </row>
    <row r="3" spans="2:4" ht="72.5" x14ac:dyDescent="0.35">
      <c r="B3" s="78" t="s">
        <v>9</v>
      </c>
      <c r="C3" s="79" t="s">
        <v>4</v>
      </c>
      <c r="D3" s="80" t="s">
        <v>228</v>
      </c>
    </row>
    <row r="4" spans="2:4" ht="29" x14ac:dyDescent="0.35">
      <c r="B4" s="78" t="s">
        <v>14</v>
      </c>
      <c r="C4" s="79" t="s">
        <v>4</v>
      </c>
      <c r="D4" s="80" t="s">
        <v>170</v>
      </c>
    </row>
    <row r="5" spans="2:4" ht="29" x14ac:dyDescent="0.35">
      <c r="B5" s="78" t="s">
        <v>15</v>
      </c>
      <c r="C5" s="79" t="s">
        <v>5</v>
      </c>
      <c r="D5" s="80" t="s">
        <v>182</v>
      </c>
    </row>
    <row r="6" spans="2:4" x14ac:dyDescent="0.35">
      <c r="B6" s="78" t="s">
        <v>16</v>
      </c>
      <c r="C6" s="79" t="s">
        <v>5</v>
      </c>
      <c r="D6" s="80" t="s">
        <v>171</v>
      </c>
    </row>
    <row r="7" spans="2:4" ht="29" x14ac:dyDescent="0.35">
      <c r="B7" s="78" t="s">
        <v>218</v>
      </c>
      <c r="C7" s="79" t="s">
        <v>5</v>
      </c>
      <c r="D7" s="80" t="s">
        <v>183</v>
      </c>
    </row>
    <row r="8" spans="2:4" ht="43.5" x14ac:dyDescent="0.35">
      <c r="B8" s="78" t="s">
        <v>17</v>
      </c>
      <c r="C8" s="79" t="s">
        <v>4</v>
      </c>
      <c r="D8" s="80" t="s">
        <v>172</v>
      </c>
    </row>
    <row r="9" spans="2:4" ht="29" x14ac:dyDescent="0.35">
      <c r="B9" s="78" t="s">
        <v>18</v>
      </c>
      <c r="C9" s="79" t="s">
        <v>5</v>
      </c>
      <c r="D9" s="80" t="s">
        <v>178</v>
      </c>
    </row>
    <row r="10" spans="2:4" ht="29" x14ac:dyDescent="0.35">
      <c r="B10" s="78" t="s">
        <v>19</v>
      </c>
      <c r="C10" s="79" t="s">
        <v>7</v>
      </c>
      <c r="D10" s="80" t="s">
        <v>173</v>
      </c>
    </row>
    <row r="11" spans="2:4" ht="29" x14ac:dyDescent="0.35">
      <c r="B11" s="78" t="s">
        <v>20</v>
      </c>
      <c r="C11" s="79" t="s">
        <v>4</v>
      </c>
      <c r="D11" s="80" t="s">
        <v>184</v>
      </c>
    </row>
    <row r="12" spans="2:4" x14ac:dyDescent="0.35">
      <c r="B12" s="78" t="s">
        <v>179</v>
      </c>
      <c r="C12" s="79" t="s">
        <v>4</v>
      </c>
      <c r="D12" s="80" t="s">
        <v>181</v>
      </c>
    </row>
    <row r="13" spans="2:4" ht="43.5" x14ac:dyDescent="0.35">
      <c r="B13" s="78" t="s">
        <v>180</v>
      </c>
      <c r="C13" s="79" t="s">
        <v>6</v>
      </c>
      <c r="D13" s="81" t="s">
        <v>229</v>
      </c>
    </row>
    <row r="14" spans="2:4" x14ac:dyDescent="0.35">
      <c r="B14" s="78" t="s">
        <v>21</v>
      </c>
      <c r="C14" s="79" t="s">
        <v>4</v>
      </c>
      <c r="D14" s="81" t="s">
        <v>174</v>
      </c>
    </row>
    <row r="15" spans="2:4" x14ac:dyDescent="0.35">
      <c r="B15" s="78" t="s">
        <v>22</v>
      </c>
      <c r="C15" s="79" t="s">
        <v>7</v>
      </c>
      <c r="D15" s="81" t="s">
        <v>175</v>
      </c>
    </row>
    <row r="16" spans="2:4" ht="29" x14ac:dyDescent="0.35">
      <c r="B16" s="78" t="s">
        <v>23</v>
      </c>
      <c r="C16" s="79" t="s">
        <v>7</v>
      </c>
      <c r="D16" s="81" t="s">
        <v>176</v>
      </c>
    </row>
    <row r="17" spans="4:4" x14ac:dyDescent="0.35">
      <c r="D17" s="90" t="s">
        <v>234</v>
      </c>
    </row>
  </sheetData>
  <sheetProtection algorithmName="SHA-512" hashValue="fYtqgoK/uC1AezDXrhMrECpSSAzKV7KeSgeQMgvihSV9XAG5MSIJ1VhL+YLvk78l5VbR1D51NxHVmhD1MCDrEg==" saltValue="ZHwSj1MvELHdFPyAja3FxQ==" spinCount="100000" sheet="1" objects="1" scenarios="1"/>
  <conditionalFormatting sqref="B3:B16">
    <cfRule type="expression" dxfId="3" priority="1">
      <formula>OR(type="T")</formula>
    </cfRule>
    <cfRule type="expression" dxfId="2" priority="2">
      <formula>OR(type="P")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E9D5-5D4E-45C0-BD0E-B34AB43F2426}">
  <dimension ref="A1:BB9"/>
  <sheetViews>
    <sheetView workbookViewId="0">
      <selection activeCell="AI12" sqref="AI12"/>
    </sheetView>
  </sheetViews>
  <sheetFormatPr defaultRowHeight="14.5" x14ac:dyDescent="0.35"/>
  <cols>
    <col min="2" max="6" width="10.7265625" bestFit="1" customWidth="1"/>
    <col min="7" max="7" width="9.7265625" bestFit="1" customWidth="1"/>
    <col min="8" max="10" width="10.7265625" bestFit="1" customWidth="1"/>
    <col min="11" max="11" width="9.7265625" bestFit="1" customWidth="1"/>
    <col min="12" max="23" width="10.7265625" bestFit="1" customWidth="1"/>
    <col min="24" max="24" width="9.7265625" bestFit="1" customWidth="1"/>
    <col min="25" max="32" width="10.7265625" bestFit="1" customWidth="1"/>
    <col min="33" max="33" width="9.7265625" bestFit="1" customWidth="1"/>
    <col min="34" max="45" width="10.7265625" bestFit="1" customWidth="1"/>
    <col min="46" max="46" width="9.7265625" bestFit="1" customWidth="1"/>
    <col min="47" max="54" width="10.7265625" bestFit="1" customWidth="1"/>
  </cols>
  <sheetData>
    <row r="1" spans="1:54" x14ac:dyDescent="0.35">
      <c r="A1" s="69"/>
      <c r="B1" s="50" t="s">
        <v>32</v>
      </c>
      <c r="C1" s="50" t="s">
        <v>33</v>
      </c>
      <c r="D1" s="50" t="s">
        <v>34</v>
      </c>
      <c r="E1" s="50" t="s">
        <v>35</v>
      </c>
      <c r="F1" s="50" t="s">
        <v>36</v>
      </c>
      <c r="G1" s="50" t="s">
        <v>37</v>
      </c>
      <c r="H1" s="50" t="s">
        <v>38</v>
      </c>
      <c r="I1" s="50" t="s">
        <v>39</v>
      </c>
      <c r="J1" s="50" t="s">
        <v>40</v>
      </c>
      <c r="K1" s="50" t="s">
        <v>41</v>
      </c>
      <c r="L1" s="50" t="s">
        <v>42</v>
      </c>
      <c r="M1" s="50" t="s">
        <v>43</v>
      </c>
      <c r="N1" s="50" t="s">
        <v>44</v>
      </c>
      <c r="O1" s="50" t="s">
        <v>45</v>
      </c>
      <c r="P1" s="50" t="s">
        <v>46</v>
      </c>
      <c r="Q1" s="50" t="s">
        <v>47</v>
      </c>
      <c r="R1" s="50" t="s">
        <v>48</v>
      </c>
      <c r="S1" s="50" t="s">
        <v>49</v>
      </c>
      <c r="T1" s="50" t="s">
        <v>50</v>
      </c>
      <c r="U1" s="50" t="s">
        <v>51</v>
      </c>
      <c r="V1" s="50" t="s">
        <v>52</v>
      </c>
      <c r="W1" s="50" t="s">
        <v>53</v>
      </c>
      <c r="X1" s="50" t="s">
        <v>54</v>
      </c>
      <c r="Y1" s="50" t="s">
        <v>55</v>
      </c>
      <c r="Z1" s="50" t="s">
        <v>56</v>
      </c>
      <c r="AA1" s="50" t="s">
        <v>57</v>
      </c>
      <c r="AB1" s="50" t="s">
        <v>58</v>
      </c>
      <c r="AC1" s="50" t="s">
        <v>59</v>
      </c>
      <c r="AD1" s="50" t="s">
        <v>60</v>
      </c>
      <c r="AE1" s="50" t="s">
        <v>61</v>
      </c>
      <c r="AF1" s="50" t="s">
        <v>62</v>
      </c>
      <c r="AG1" s="50" t="s">
        <v>63</v>
      </c>
      <c r="AH1" s="50" t="s">
        <v>64</v>
      </c>
      <c r="AI1" s="50" t="s">
        <v>65</v>
      </c>
      <c r="AJ1" s="50" t="s">
        <v>66</v>
      </c>
      <c r="AK1" s="50" t="s">
        <v>67</v>
      </c>
      <c r="AL1" s="50" t="s">
        <v>68</v>
      </c>
      <c r="AM1" s="50" t="s">
        <v>69</v>
      </c>
      <c r="AN1" s="50" t="s">
        <v>70</v>
      </c>
      <c r="AO1" s="50" t="s">
        <v>71</v>
      </c>
      <c r="AP1" s="50" t="s">
        <v>72</v>
      </c>
      <c r="AQ1" s="50" t="s">
        <v>73</v>
      </c>
      <c r="AR1" s="50" t="s">
        <v>74</v>
      </c>
      <c r="AS1" s="50" t="s">
        <v>75</v>
      </c>
      <c r="AT1" s="50" t="s">
        <v>76</v>
      </c>
      <c r="AU1" s="50" t="s">
        <v>77</v>
      </c>
      <c r="AV1" s="50" t="s">
        <v>78</v>
      </c>
      <c r="AW1" s="50" t="s">
        <v>79</v>
      </c>
      <c r="AX1" s="50" t="s">
        <v>80</v>
      </c>
      <c r="AY1" s="50" t="s">
        <v>81</v>
      </c>
      <c r="AZ1" s="50" t="s">
        <v>82</v>
      </c>
      <c r="BA1" s="50" t="s">
        <v>83</v>
      </c>
      <c r="BB1" s="68" t="s">
        <v>94</v>
      </c>
    </row>
    <row r="2" spans="1:54" x14ac:dyDescent="0.35">
      <c r="A2" s="67">
        <v>2023</v>
      </c>
      <c r="B2" s="51">
        <v>44928</v>
      </c>
      <c r="C2" s="51">
        <f t="shared" ref="C2:AH2" si="0">B2+7</f>
        <v>44935</v>
      </c>
      <c r="D2" s="51">
        <f t="shared" si="0"/>
        <v>44942</v>
      </c>
      <c r="E2" s="51">
        <f t="shared" si="0"/>
        <v>44949</v>
      </c>
      <c r="F2" s="51">
        <f t="shared" si="0"/>
        <v>44956</v>
      </c>
      <c r="G2" s="51">
        <f t="shared" si="0"/>
        <v>44963</v>
      </c>
      <c r="H2" s="51">
        <f t="shared" si="0"/>
        <v>44970</v>
      </c>
      <c r="I2" s="51">
        <f t="shared" si="0"/>
        <v>44977</v>
      </c>
      <c r="J2" s="51">
        <f t="shared" si="0"/>
        <v>44984</v>
      </c>
      <c r="K2" s="51">
        <f t="shared" si="0"/>
        <v>44991</v>
      </c>
      <c r="L2" s="51">
        <f t="shared" si="0"/>
        <v>44998</v>
      </c>
      <c r="M2" s="51">
        <f t="shared" si="0"/>
        <v>45005</v>
      </c>
      <c r="N2" s="51">
        <f t="shared" si="0"/>
        <v>45012</v>
      </c>
      <c r="O2" s="51">
        <f t="shared" si="0"/>
        <v>45019</v>
      </c>
      <c r="P2" s="51">
        <f t="shared" si="0"/>
        <v>45026</v>
      </c>
      <c r="Q2" s="51">
        <f t="shared" si="0"/>
        <v>45033</v>
      </c>
      <c r="R2" s="51">
        <f t="shared" si="0"/>
        <v>45040</v>
      </c>
      <c r="S2" s="51">
        <f t="shared" si="0"/>
        <v>45047</v>
      </c>
      <c r="T2" s="51">
        <f t="shared" si="0"/>
        <v>45054</v>
      </c>
      <c r="U2" s="51">
        <f t="shared" si="0"/>
        <v>45061</v>
      </c>
      <c r="V2" s="51">
        <f t="shared" si="0"/>
        <v>45068</v>
      </c>
      <c r="W2" s="51">
        <f t="shared" si="0"/>
        <v>45075</v>
      </c>
      <c r="X2" s="51">
        <f t="shared" si="0"/>
        <v>45082</v>
      </c>
      <c r="Y2" s="51">
        <f t="shared" si="0"/>
        <v>45089</v>
      </c>
      <c r="Z2" s="51">
        <f t="shared" si="0"/>
        <v>45096</v>
      </c>
      <c r="AA2" s="51">
        <f t="shared" si="0"/>
        <v>45103</v>
      </c>
      <c r="AB2" s="51">
        <f t="shared" si="0"/>
        <v>45110</v>
      </c>
      <c r="AC2" s="51">
        <f t="shared" si="0"/>
        <v>45117</v>
      </c>
      <c r="AD2" s="51">
        <f t="shared" si="0"/>
        <v>45124</v>
      </c>
      <c r="AE2" s="51">
        <f t="shared" si="0"/>
        <v>45131</v>
      </c>
      <c r="AF2" s="51">
        <f t="shared" si="0"/>
        <v>45138</v>
      </c>
      <c r="AG2" s="51">
        <f t="shared" si="0"/>
        <v>45145</v>
      </c>
      <c r="AH2" s="51">
        <f t="shared" si="0"/>
        <v>45152</v>
      </c>
      <c r="AI2" s="51">
        <f t="shared" ref="AI2:BA2" si="1">AH2+7</f>
        <v>45159</v>
      </c>
      <c r="AJ2" s="51">
        <f t="shared" si="1"/>
        <v>45166</v>
      </c>
      <c r="AK2" s="51">
        <f t="shared" si="1"/>
        <v>45173</v>
      </c>
      <c r="AL2" s="51">
        <f t="shared" si="1"/>
        <v>45180</v>
      </c>
      <c r="AM2" s="51">
        <f t="shared" si="1"/>
        <v>45187</v>
      </c>
      <c r="AN2" s="51">
        <f t="shared" si="1"/>
        <v>45194</v>
      </c>
      <c r="AO2" s="51">
        <f t="shared" si="1"/>
        <v>45201</v>
      </c>
      <c r="AP2" s="51">
        <f t="shared" si="1"/>
        <v>45208</v>
      </c>
      <c r="AQ2" s="51">
        <f t="shared" si="1"/>
        <v>45215</v>
      </c>
      <c r="AR2" s="51">
        <f t="shared" si="1"/>
        <v>45222</v>
      </c>
      <c r="AS2" s="51">
        <f t="shared" si="1"/>
        <v>45229</v>
      </c>
      <c r="AT2" s="51">
        <f t="shared" si="1"/>
        <v>45236</v>
      </c>
      <c r="AU2" s="51">
        <f t="shared" si="1"/>
        <v>45243</v>
      </c>
      <c r="AV2" s="51">
        <f t="shared" si="1"/>
        <v>45250</v>
      </c>
      <c r="AW2" s="51">
        <f t="shared" si="1"/>
        <v>45257</v>
      </c>
      <c r="AX2" s="51">
        <f t="shared" si="1"/>
        <v>45264</v>
      </c>
      <c r="AY2" s="51">
        <f t="shared" si="1"/>
        <v>45271</v>
      </c>
      <c r="AZ2" s="51">
        <f t="shared" si="1"/>
        <v>45278</v>
      </c>
      <c r="BA2" s="51">
        <f t="shared" si="1"/>
        <v>45285</v>
      </c>
    </row>
    <row r="3" spans="1:54" x14ac:dyDescent="0.35">
      <c r="A3" s="67">
        <v>2024</v>
      </c>
      <c r="B3" s="51">
        <v>45292</v>
      </c>
      <c r="C3" s="51">
        <v>45299</v>
      </c>
      <c r="D3" s="51">
        <v>45306</v>
      </c>
      <c r="E3" s="51">
        <v>45313</v>
      </c>
      <c r="F3" s="51">
        <v>45320</v>
      </c>
      <c r="G3" s="51">
        <v>45327</v>
      </c>
      <c r="H3" s="51">
        <v>45334</v>
      </c>
      <c r="I3" s="51">
        <v>45341</v>
      </c>
      <c r="J3" s="51">
        <v>45348</v>
      </c>
      <c r="K3" s="51">
        <v>45355</v>
      </c>
      <c r="L3" s="51">
        <v>45362</v>
      </c>
      <c r="M3" s="51">
        <v>45369</v>
      </c>
      <c r="N3" s="51">
        <v>45376</v>
      </c>
      <c r="O3" s="51">
        <v>45383</v>
      </c>
      <c r="P3" s="51">
        <v>45390</v>
      </c>
      <c r="Q3" s="51">
        <v>45397</v>
      </c>
      <c r="R3" s="51">
        <v>45404</v>
      </c>
      <c r="S3" s="51">
        <v>45411</v>
      </c>
      <c r="T3" s="51">
        <v>45418</v>
      </c>
      <c r="U3" s="51">
        <v>45425</v>
      </c>
      <c r="V3" s="51">
        <v>45432</v>
      </c>
      <c r="W3" s="51">
        <v>45439</v>
      </c>
      <c r="X3" s="51">
        <v>45446</v>
      </c>
      <c r="Y3" s="51">
        <v>45453</v>
      </c>
      <c r="Z3" s="51">
        <v>45460</v>
      </c>
      <c r="AA3" s="51">
        <v>45467</v>
      </c>
      <c r="AB3" s="51">
        <v>45474</v>
      </c>
      <c r="AC3" s="51">
        <v>45481</v>
      </c>
      <c r="AD3" s="51">
        <v>45488</v>
      </c>
      <c r="AE3" s="51">
        <v>45495</v>
      </c>
      <c r="AF3" s="51">
        <v>45502</v>
      </c>
      <c r="AG3" s="51">
        <v>45509</v>
      </c>
      <c r="AH3" s="51">
        <v>45516</v>
      </c>
      <c r="AI3" s="51">
        <v>45523</v>
      </c>
      <c r="AJ3" s="51">
        <v>45530</v>
      </c>
      <c r="AK3" s="51">
        <v>45537</v>
      </c>
      <c r="AL3" s="51">
        <v>45544</v>
      </c>
      <c r="AM3" s="51">
        <v>45551</v>
      </c>
      <c r="AN3" s="51">
        <v>45558</v>
      </c>
      <c r="AO3" s="51">
        <v>45565</v>
      </c>
      <c r="AP3" s="51">
        <v>45572</v>
      </c>
      <c r="AQ3" s="51">
        <v>45579</v>
      </c>
      <c r="AR3" s="51">
        <v>45586</v>
      </c>
      <c r="AS3" s="51">
        <v>45593</v>
      </c>
      <c r="AT3" s="51">
        <v>45600</v>
      </c>
      <c r="AU3" s="51">
        <v>45607</v>
      </c>
      <c r="AV3" s="51">
        <v>45614</v>
      </c>
      <c r="AW3" s="51">
        <v>45621</v>
      </c>
      <c r="AX3" s="51">
        <v>45628</v>
      </c>
      <c r="AY3" s="51">
        <v>45635</v>
      </c>
      <c r="AZ3" s="51">
        <v>45642</v>
      </c>
      <c r="BA3" s="51">
        <v>45649</v>
      </c>
    </row>
    <row r="4" spans="1:54" x14ac:dyDescent="0.35">
      <c r="A4" s="67">
        <v>2025</v>
      </c>
      <c r="B4" s="51">
        <v>45656</v>
      </c>
      <c r="C4" s="51">
        <v>45663</v>
      </c>
      <c r="D4" s="51">
        <v>45670</v>
      </c>
      <c r="E4" s="51">
        <v>45677</v>
      </c>
      <c r="F4" s="51">
        <v>45684</v>
      </c>
      <c r="G4" s="51">
        <v>45691</v>
      </c>
      <c r="H4" s="51">
        <v>45698</v>
      </c>
      <c r="I4" s="51">
        <v>45705</v>
      </c>
      <c r="J4" s="51">
        <v>45712</v>
      </c>
      <c r="K4" s="51">
        <v>45719</v>
      </c>
      <c r="L4" s="51">
        <v>45726</v>
      </c>
      <c r="M4" s="51">
        <v>45733</v>
      </c>
      <c r="N4" s="51">
        <v>45740</v>
      </c>
      <c r="O4" s="51">
        <v>45747</v>
      </c>
      <c r="P4" s="51">
        <v>45754</v>
      </c>
      <c r="Q4" s="51">
        <v>45761</v>
      </c>
      <c r="R4" s="51">
        <v>45768</v>
      </c>
      <c r="S4" s="51">
        <v>45775</v>
      </c>
      <c r="T4" s="51">
        <v>45782</v>
      </c>
      <c r="U4" s="51">
        <v>45789</v>
      </c>
      <c r="V4" s="51">
        <v>45796</v>
      </c>
      <c r="W4" s="51">
        <v>45803</v>
      </c>
      <c r="X4" s="51">
        <v>45810</v>
      </c>
      <c r="Y4" s="51">
        <v>45817</v>
      </c>
      <c r="Z4" s="51">
        <v>45824</v>
      </c>
      <c r="AA4" s="51">
        <v>45831</v>
      </c>
      <c r="AB4" s="51">
        <v>45838</v>
      </c>
      <c r="AC4" s="51">
        <v>45845</v>
      </c>
      <c r="AD4" s="51">
        <v>45852</v>
      </c>
      <c r="AE4" s="51">
        <v>45859</v>
      </c>
      <c r="AF4" s="51">
        <v>45866</v>
      </c>
      <c r="AG4" s="51">
        <v>45873</v>
      </c>
      <c r="AH4" s="51">
        <v>45880</v>
      </c>
      <c r="AI4" s="51">
        <v>45887</v>
      </c>
      <c r="AJ4" s="51">
        <v>45894</v>
      </c>
      <c r="AK4" s="51">
        <v>45901</v>
      </c>
      <c r="AL4" s="51">
        <v>45908</v>
      </c>
      <c r="AM4" s="51">
        <v>45915</v>
      </c>
      <c r="AN4" s="51">
        <v>45922</v>
      </c>
      <c r="AO4" s="51">
        <v>45929</v>
      </c>
      <c r="AP4" s="51">
        <v>45936</v>
      </c>
      <c r="AQ4" s="51">
        <v>45943</v>
      </c>
      <c r="AR4" s="51">
        <v>45950</v>
      </c>
      <c r="AS4" s="51">
        <v>45957</v>
      </c>
      <c r="AT4" s="51">
        <v>45964</v>
      </c>
      <c r="AU4" s="51">
        <v>45971</v>
      </c>
      <c r="AV4" s="51">
        <v>45978</v>
      </c>
      <c r="AW4" s="51">
        <v>45985</v>
      </c>
      <c r="AX4" s="51">
        <v>45992</v>
      </c>
      <c r="AY4" s="51">
        <v>45999</v>
      </c>
      <c r="AZ4" s="51">
        <v>46006</v>
      </c>
      <c r="BA4" s="51">
        <v>46013</v>
      </c>
    </row>
    <row r="5" spans="1:54" x14ac:dyDescent="0.35">
      <c r="A5" s="67">
        <v>2026</v>
      </c>
      <c r="B5" s="51">
        <v>46020</v>
      </c>
      <c r="C5" s="51">
        <v>46027</v>
      </c>
      <c r="D5" s="51">
        <v>46034</v>
      </c>
      <c r="E5" s="51">
        <v>46041</v>
      </c>
      <c r="F5" s="51">
        <v>46048</v>
      </c>
      <c r="G5" s="51">
        <v>46055</v>
      </c>
      <c r="H5" s="51">
        <v>46062</v>
      </c>
      <c r="I5" s="51">
        <v>46069</v>
      </c>
      <c r="J5" s="51">
        <v>46076</v>
      </c>
      <c r="K5" s="51">
        <v>46083</v>
      </c>
      <c r="L5" s="51">
        <v>46090</v>
      </c>
      <c r="M5" s="51">
        <v>46097</v>
      </c>
      <c r="N5" s="51">
        <v>46104</v>
      </c>
      <c r="O5" s="51">
        <v>46111</v>
      </c>
      <c r="P5" s="51">
        <v>46118</v>
      </c>
      <c r="Q5" s="51">
        <v>46125</v>
      </c>
      <c r="R5" s="51">
        <v>46132</v>
      </c>
      <c r="S5" s="51">
        <v>46139</v>
      </c>
      <c r="T5" s="51">
        <v>46146</v>
      </c>
      <c r="U5" s="51">
        <v>46153</v>
      </c>
      <c r="V5" s="51">
        <v>46160</v>
      </c>
      <c r="W5" s="51">
        <v>46167</v>
      </c>
      <c r="X5" s="51">
        <v>46174</v>
      </c>
      <c r="Y5" s="51">
        <v>46181</v>
      </c>
      <c r="Z5" s="51">
        <v>46188</v>
      </c>
      <c r="AA5" s="51">
        <v>46195</v>
      </c>
      <c r="AB5" s="51">
        <v>46202</v>
      </c>
      <c r="AC5" s="51">
        <v>46209</v>
      </c>
      <c r="AD5" s="51">
        <v>46216</v>
      </c>
      <c r="AE5" s="51">
        <v>46223</v>
      </c>
      <c r="AF5" s="51">
        <v>46230</v>
      </c>
      <c r="AG5" s="51">
        <v>46237</v>
      </c>
      <c r="AH5" s="51">
        <v>46244</v>
      </c>
      <c r="AI5" s="51">
        <v>46251</v>
      </c>
      <c r="AJ5" s="51">
        <v>46258</v>
      </c>
      <c r="AK5" s="51">
        <v>46265</v>
      </c>
      <c r="AL5" s="51">
        <v>46272</v>
      </c>
      <c r="AM5" s="51">
        <v>46279</v>
      </c>
      <c r="AN5" s="51">
        <v>46286</v>
      </c>
      <c r="AO5" s="51">
        <v>46293</v>
      </c>
      <c r="AP5" s="51">
        <v>46300</v>
      </c>
      <c r="AQ5" s="51">
        <v>46307</v>
      </c>
      <c r="AR5" s="51">
        <v>46314</v>
      </c>
      <c r="AS5" s="51">
        <v>46321</v>
      </c>
      <c r="AT5" s="51">
        <v>46328</v>
      </c>
      <c r="AU5" s="51">
        <v>46335</v>
      </c>
      <c r="AV5" s="51">
        <v>46342</v>
      </c>
      <c r="AW5" s="51">
        <v>46349</v>
      </c>
      <c r="AX5" s="51">
        <v>46356</v>
      </c>
      <c r="AY5" s="51">
        <v>46363</v>
      </c>
      <c r="AZ5" s="51">
        <v>46370</v>
      </c>
      <c r="BA5" s="51">
        <v>46377</v>
      </c>
      <c r="BB5" s="51">
        <v>46384</v>
      </c>
    </row>
    <row r="6" spans="1:54" x14ac:dyDescent="0.35">
      <c r="A6" s="67">
        <v>2027</v>
      </c>
      <c r="B6" s="51">
        <v>46391</v>
      </c>
      <c r="C6" s="51">
        <v>46398</v>
      </c>
      <c r="D6" s="51">
        <v>46405</v>
      </c>
      <c r="E6" s="51">
        <v>46412</v>
      </c>
      <c r="F6" s="51">
        <v>46419</v>
      </c>
      <c r="G6" s="51">
        <v>46426</v>
      </c>
      <c r="H6" s="51">
        <v>46433</v>
      </c>
      <c r="I6" s="51">
        <v>46440</v>
      </c>
      <c r="J6" s="51">
        <v>46447</v>
      </c>
      <c r="K6" s="51">
        <v>46454</v>
      </c>
      <c r="L6" s="51">
        <v>46461</v>
      </c>
      <c r="M6" s="51">
        <v>46468</v>
      </c>
      <c r="N6" s="51">
        <v>46475</v>
      </c>
      <c r="O6" s="51">
        <v>46482</v>
      </c>
      <c r="P6" s="51">
        <v>46489</v>
      </c>
      <c r="Q6" s="51">
        <v>46496</v>
      </c>
      <c r="R6" s="51">
        <v>46503</v>
      </c>
      <c r="S6" s="51">
        <v>46510</v>
      </c>
      <c r="T6" s="51">
        <v>46517</v>
      </c>
      <c r="U6" s="51">
        <v>46524</v>
      </c>
      <c r="V6" s="51">
        <v>46531</v>
      </c>
      <c r="W6" s="51">
        <v>46538</v>
      </c>
      <c r="X6" s="51">
        <v>46545</v>
      </c>
      <c r="Y6" s="51">
        <v>46552</v>
      </c>
      <c r="Z6" s="51">
        <v>46559</v>
      </c>
      <c r="AA6" s="51">
        <v>46566</v>
      </c>
      <c r="AB6" s="51">
        <v>46573</v>
      </c>
      <c r="AC6" s="51">
        <v>46580</v>
      </c>
      <c r="AD6" s="51">
        <v>46587</v>
      </c>
      <c r="AE6" s="51">
        <v>46594</v>
      </c>
      <c r="AF6" s="51">
        <v>46601</v>
      </c>
      <c r="AG6" s="51">
        <v>46608</v>
      </c>
      <c r="AH6" s="51">
        <v>46615</v>
      </c>
      <c r="AI6" s="51">
        <v>46622</v>
      </c>
      <c r="AJ6" s="51">
        <v>46629</v>
      </c>
      <c r="AK6" s="51">
        <v>46636</v>
      </c>
      <c r="AL6" s="51">
        <v>46643</v>
      </c>
      <c r="AM6" s="51">
        <v>46650</v>
      </c>
      <c r="AN6" s="51">
        <v>46657</v>
      </c>
      <c r="AO6" s="51">
        <v>46664</v>
      </c>
      <c r="AP6" s="51">
        <v>46671</v>
      </c>
      <c r="AQ6" s="51">
        <v>46678</v>
      </c>
      <c r="AR6" s="51">
        <v>46685</v>
      </c>
      <c r="AS6" s="51">
        <v>46692</v>
      </c>
      <c r="AT6" s="51">
        <v>46699</v>
      </c>
      <c r="AU6" s="51">
        <v>46706</v>
      </c>
      <c r="AV6" s="51">
        <v>46713</v>
      </c>
      <c r="AW6" s="51">
        <v>46720</v>
      </c>
      <c r="AX6" s="51">
        <v>46727</v>
      </c>
      <c r="AY6" s="51">
        <v>46734</v>
      </c>
      <c r="AZ6" s="51">
        <v>46741</v>
      </c>
      <c r="BA6" s="51">
        <v>46748</v>
      </c>
    </row>
    <row r="7" spans="1:54" x14ac:dyDescent="0.35">
      <c r="A7" s="67">
        <v>2028</v>
      </c>
      <c r="B7" s="51">
        <v>46755</v>
      </c>
      <c r="C7" s="51">
        <v>46762</v>
      </c>
      <c r="D7" s="51">
        <v>46769</v>
      </c>
      <c r="E7" s="51">
        <v>46776</v>
      </c>
      <c r="F7" s="51">
        <v>46783</v>
      </c>
      <c r="G7" s="51">
        <v>46790</v>
      </c>
      <c r="H7" s="51">
        <v>46797</v>
      </c>
      <c r="I7" s="51">
        <v>46804</v>
      </c>
      <c r="J7" s="51">
        <v>46811</v>
      </c>
      <c r="K7" s="51">
        <v>46818</v>
      </c>
      <c r="L7" s="51">
        <v>46825</v>
      </c>
      <c r="M7" s="51">
        <v>46832</v>
      </c>
      <c r="N7" s="51">
        <v>46839</v>
      </c>
      <c r="O7" s="51">
        <v>46846</v>
      </c>
      <c r="P7" s="51">
        <v>46853</v>
      </c>
      <c r="Q7" s="51">
        <v>46860</v>
      </c>
      <c r="R7" s="51">
        <v>46867</v>
      </c>
      <c r="S7" s="51">
        <v>46874</v>
      </c>
      <c r="T7" s="51">
        <v>46881</v>
      </c>
      <c r="U7" s="51">
        <v>46888</v>
      </c>
      <c r="V7" s="51">
        <v>46895</v>
      </c>
      <c r="W7" s="51">
        <v>46902</v>
      </c>
      <c r="X7" s="51">
        <v>46909</v>
      </c>
      <c r="Y7" s="51">
        <v>46916</v>
      </c>
      <c r="Z7" s="51">
        <v>46923</v>
      </c>
      <c r="AA7" s="51">
        <v>46930</v>
      </c>
      <c r="AB7" s="51">
        <v>46937</v>
      </c>
      <c r="AC7" s="51">
        <v>46944</v>
      </c>
      <c r="AD7" s="51">
        <v>46951</v>
      </c>
      <c r="AE7" s="51">
        <v>46958</v>
      </c>
      <c r="AF7" s="51">
        <v>46965</v>
      </c>
      <c r="AG7" s="51">
        <v>46972</v>
      </c>
      <c r="AH7" s="51">
        <v>46979</v>
      </c>
      <c r="AI7" s="51">
        <v>46986</v>
      </c>
      <c r="AJ7" s="51">
        <v>46993</v>
      </c>
      <c r="AK7" s="51">
        <v>47000</v>
      </c>
      <c r="AL7" s="51">
        <v>47007</v>
      </c>
      <c r="AM7" s="51">
        <v>47014</v>
      </c>
      <c r="AN7" s="51">
        <v>47021</v>
      </c>
      <c r="AO7" s="51">
        <v>47028</v>
      </c>
      <c r="AP7" s="51">
        <v>47035</v>
      </c>
      <c r="AQ7" s="51">
        <v>47042</v>
      </c>
      <c r="AR7" s="51">
        <v>47049</v>
      </c>
      <c r="AS7" s="51">
        <v>47056</v>
      </c>
      <c r="AT7" s="51">
        <v>47063</v>
      </c>
      <c r="AU7" s="51">
        <v>47070</v>
      </c>
      <c r="AV7" s="51">
        <v>47077</v>
      </c>
      <c r="AW7" s="51">
        <v>47084</v>
      </c>
      <c r="AX7" s="51">
        <v>47091</v>
      </c>
      <c r="AY7" s="51">
        <v>47098</v>
      </c>
      <c r="AZ7" s="51">
        <v>47105</v>
      </c>
      <c r="BA7" s="51">
        <v>47112</v>
      </c>
    </row>
    <row r="8" spans="1:54" x14ac:dyDescent="0.35">
      <c r="A8" s="67">
        <v>2029</v>
      </c>
      <c r="B8" s="51">
        <v>47119</v>
      </c>
      <c r="C8" s="51">
        <v>47126</v>
      </c>
      <c r="D8" s="51">
        <v>47133</v>
      </c>
      <c r="E8" s="51">
        <v>47140</v>
      </c>
      <c r="F8" s="51">
        <v>47147</v>
      </c>
      <c r="G8" s="51">
        <v>47154</v>
      </c>
      <c r="H8" s="51">
        <v>47161</v>
      </c>
      <c r="I8" s="51">
        <v>47168</v>
      </c>
      <c r="J8" s="51">
        <v>47175</v>
      </c>
      <c r="K8" s="51">
        <v>47182</v>
      </c>
      <c r="L8" s="51">
        <v>47189</v>
      </c>
      <c r="M8" s="51">
        <v>47196</v>
      </c>
      <c r="N8" s="51">
        <v>47203</v>
      </c>
      <c r="O8" s="51">
        <v>47210</v>
      </c>
      <c r="P8" s="51">
        <v>47217</v>
      </c>
      <c r="Q8" s="51">
        <v>47224</v>
      </c>
      <c r="R8" s="51">
        <v>47231</v>
      </c>
      <c r="S8" s="51">
        <v>47238</v>
      </c>
      <c r="T8" s="51">
        <v>47245</v>
      </c>
      <c r="U8" s="51">
        <v>47252</v>
      </c>
      <c r="V8" s="51">
        <v>47259</v>
      </c>
      <c r="W8" s="51">
        <v>47266</v>
      </c>
      <c r="X8" s="51">
        <v>47273</v>
      </c>
      <c r="Y8" s="51">
        <v>47280</v>
      </c>
      <c r="Z8" s="51">
        <v>47287</v>
      </c>
      <c r="AA8" s="51">
        <v>47294</v>
      </c>
      <c r="AB8" s="51">
        <v>47301</v>
      </c>
      <c r="AC8" s="51">
        <v>47308</v>
      </c>
      <c r="AD8" s="51">
        <v>47315</v>
      </c>
      <c r="AE8" s="51">
        <v>47322</v>
      </c>
      <c r="AF8" s="51">
        <v>47329</v>
      </c>
      <c r="AG8" s="51">
        <v>47336</v>
      </c>
      <c r="AH8" s="51">
        <v>47343</v>
      </c>
      <c r="AI8" s="51">
        <v>47350</v>
      </c>
      <c r="AJ8" s="51">
        <v>47357</v>
      </c>
      <c r="AK8" s="51">
        <v>47364</v>
      </c>
      <c r="AL8" s="51">
        <v>47371</v>
      </c>
      <c r="AM8" s="51">
        <v>47378</v>
      </c>
      <c r="AN8" s="51">
        <v>47385</v>
      </c>
      <c r="AO8" s="51">
        <v>47392</v>
      </c>
      <c r="AP8" s="51">
        <v>47399</v>
      </c>
      <c r="AQ8" s="51">
        <v>47406</v>
      </c>
      <c r="AR8" s="51">
        <v>47413</v>
      </c>
      <c r="AS8" s="51">
        <v>47420</v>
      </c>
      <c r="AT8" s="51">
        <v>47427</v>
      </c>
      <c r="AU8" s="51">
        <v>47434</v>
      </c>
      <c r="AV8" s="51">
        <v>47441</v>
      </c>
      <c r="AW8" s="51">
        <v>47448</v>
      </c>
      <c r="AX8" s="51">
        <v>47455</v>
      </c>
      <c r="AY8" s="51">
        <v>47462</v>
      </c>
      <c r="AZ8" s="51">
        <v>47469</v>
      </c>
      <c r="BA8" s="51">
        <v>47476</v>
      </c>
    </row>
    <row r="9" spans="1:54" x14ac:dyDescent="0.35">
      <c r="A9" s="67">
        <v>2030</v>
      </c>
      <c r="B9" s="51">
        <v>47483</v>
      </c>
      <c r="C9" s="51">
        <v>47490</v>
      </c>
      <c r="D9" s="51">
        <v>47497</v>
      </c>
      <c r="E9" s="51">
        <v>47504</v>
      </c>
      <c r="F9" s="51">
        <v>47511</v>
      </c>
      <c r="G9" s="51">
        <v>47518</v>
      </c>
      <c r="H9" s="51">
        <v>47525</v>
      </c>
      <c r="I9" s="51">
        <v>47532</v>
      </c>
      <c r="J9" s="51">
        <v>47539</v>
      </c>
      <c r="K9" s="51">
        <v>47546</v>
      </c>
      <c r="L9" s="51">
        <v>47553</v>
      </c>
      <c r="M9" s="51">
        <v>47560</v>
      </c>
      <c r="N9" s="51">
        <v>47567</v>
      </c>
      <c r="O9" s="51">
        <v>47574</v>
      </c>
      <c r="P9" s="51">
        <v>47581</v>
      </c>
      <c r="Q9" s="51">
        <v>47588</v>
      </c>
      <c r="R9" s="51">
        <v>47595</v>
      </c>
      <c r="S9" s="51">
        <v>47602</v>
      </c>
      <c r="T9" s="51">
        <v>47609</v>
      </c>
      <c r="U9" s="51">
        <v>47616</v>
      </c>
      <c r="V9" s="51">
        <v>47623</v>
      </c>
      <c r="W9" s="51">
        <v>47630</v>
      </c>
      <c r="X9" s="51">
        <v>47637</v>
      </c>
      <c r="Y9" s="51">
        <v>47644</v>
      </c>
      <c r="Z9" s="51">
        <v>47651</v>
      </c>
      <c r="AA9" s="51">
        <v>47658</v>
      </c>
      <c r="AB9" s="51">
        <v>47665</v>
      </c>
      <c r="AC9" s="51">
        <v>47672</v>
      </c>
      <c r="AD9" s="51">
        <v>47679</v>
      </c>
      <c r="AE9" s="51">
        <v>47686</v>
      </c>
      <c r="AF9" s="51">
        <v>47693</v>
      </c>
      <c r="AG9" s="51">
        <v>47700</v>
      </c>
      <c r="AH9" s="51">
        <v>47707</v>
      </c>
      <c r="AI9" s="51">
        <v>47714</v>
      </c>
      <c r="AJ9" s="51">
        <v>47721</v>
      </c>
      <c r="AK9" s="51">
        <v>47728</v>
      </c>
      <c r="AL9" s="51">
        <v>47735</v>
      </c>
      <c r="AM9" s="51">
        <v>47742</v>
      </c>
      <c r="AN9" s="51">
        <v>47749</v>
      </c>
      <c r="AO9" s="51">
        <v>47756</v>
      </c>
      <c r="AP9" s="51">
        <v>47763</v>
      </c>
      <c r="AQ9" s="51">
        <v>47770</v>
      </c>
      <c r="AR9" s="51">
        <v>47777</v>
      </c>
      <c r="AS9" s="51">
        <v>47784</v>
      </c>
      <c r="AT9" s="51">
        <v>47791</v>
      </c>
      <c r="AU9" s="51">
        <v>47798</v>
      </c>
      <c r="AV9" s="51">
        <v>47805</v>
      </c>
      <c r="AW9" s="51">
        <v>47812</v>
      </c>
      <c r="AX9" s="51">
        <v>47819</v>
      </c>
      <c r="AY9" s="51">
        <v>47826</v>
      </c>
      <c r="AZ9" s="51">
        <v>47833</v>
      </c>
      <c r="BA9" s="51">
        <v>47840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499B-A8FF-466A-BDC2-DA243D7856E1}">
  <dimension ref="A1:G94"/>
  <sheetViews>
    <sheetView workbookViewId="0">
      <selection activeCell="C21" sqref="C21"/>
    </sheetView>
  </sheetViews>
  <sheetFormatPr defaultRowHeight="14.5" x14ac:dyDescent="0.35"/>
  <cols>
    <col min="1" max="1" width="37.54296875" bestFit="1" customWidth="1"/>
    <col min="2" max="2" width="18.453125" bestFit="1" customWidth="1"/>
    <col min="3" max="3" width="35.81640625" bestFit="1" customWidth="1"/>
    <col min="4" max="4" width="12.7265625" customWidth="1"/>
    <col min="5" max="7" width="10.453125" bestFit="1" customWidth="1"/>
  </cols>
  <sheetData>
    <row r="1" spans="1:7" x14ac:dyDescent="0.35">
      <c r="A1" s="53" t="s">
        <v>5</v>
      </c>
      <c r="B1" s="53" t="s">
        <v>11</v>
      </c>
      <c r="C1" s="53" t="s">
        <v>12</v>
      </c>
      <c r="D1" s="53" t="s">
        <v>90</v>
      </c>
      <c r="E1" s="53" t="s">
        <v>92</v>
      </c>
      <c r="F1" s="53" t="s">
        <v>91</v>
      </c>
      <c r="G1" s="53" t="s">
        <v>93</v>
      </c>
    </row>
    <row r="2" spans="1:7" x14ac:dyDescent="0.35">
      <c r="A2" s="88" t="s">
        <v>210</v>
      </c>
      <c r="B2" s="88" t="s">
        <v>188</v>
      </c>
      <c r="C2" s="54" t="s">
        <v>189</v>
      </c>
      <c r="D2" s="53">
        <v>21</v>
      </c>
      <c r="E2" s="53">
        <v>45</v>
      </c>
      <c r="F2" s="53"/>
      <c r="G2" s="53"/>
    </row>
    <row r="3" spans="1:7" x14ac:dyDescent="0.35">
      <c r="A3" s="88" t="s">
        <v>97</v>
      </c>
      <c r="B3" s="88" t="s">
        <v>190</v>
      </c>
      <c r="C3" s="54" t="s">
        <v>191</v>
      </c>
      <c r="D3" s="53">
        <v>14</v>
      </c>
      <c r="E3" s="53">
        <v>38</v>
      </c>
      <c r="F3" s="53"/>
      <c r="G3" s="53"/>
    </row>
    <row r="4" spans="1:7" x14ac:dyDescent="0.35">
      <c r="A4" s="88" t="s">
        <v>98</v>
      </c>
      <c r="B4" s="88" t="s">
        <v>231</v>
      </c>
      <c r="C4" s="54" t="s">
        <v>230</v>
      </c>
      <c r="D4" s="53">
        <v>9</v>
      </c>
      <c r="E4" s="53">
        <v>33</v>
      </c>
      <c r="F4" s="53"/>
      <c r="G4" s="53"/>
    </row>
    <row r="5" spans="1:7" x14ac:dyDescent="0.35">
      <c r="A5" s="88" t="s">
        <v>99</v>
      </c>
      <c r="B5" s="88" t="s">
        <v>237</v>
      </c>
      <c r="C5" s="54" t="s">
        <v>238</v>
      </c>
      <c r="D5" s="53">
        <v>9</v>
      </c>
      <c r="E5" s="53">
        <v>33</v>
      </c>
      <c r="F5" s="53"/>
      <c r="G5" s="53"/>
    </row>
    <row r="6" spans="1:7" x14ac:dyDescent="0.35">
      <c r="A6" s="88" t="s">
        <v>100</v>
      </c>
      <c r="B6" s="88" t="s">
        <v>237</v>
      </c>
      <c r="C6" s="54" t="s">
        <v>238</v>
      </c>
      <c r="D6" s="53">
        <v>9</v>
      </c>
      <c r="E6" s="53">
        <v>33</v>
      </c>
      <c r="F6" s="53"/>
      <c r="G6" s="53"/>
    </row>
    <row r="7" spans="1:7" x14ac:dyDescent="0.35">
      <c r="A7" s="88" t="s">
        <v>215</v>
      </c>
      <c r="B7" s="88" t="s">
        <v>159</v>
      </c>
      <c r="C7" s="89" t="s">
        <v>166</v>
      </c>
      <c r="D7" s="53">
        <v>39</v>
      </c>
      <c r="E7" s="53">
        <v>16</v>
      </c>
      <c r="F7" s="53"/>
      <c r="G7" s="53"/>
    </row>
    <row r="8" spans="1:7" x14ac:dyDescent="0.35">
      <c r="A8" s="88" t="s">
        <v>101</v>
      </c>
      <c r="B8" s="88" t="s">
        <v>160</v>
      </c>
      <c r="C8" s="54" t="s">
        <v>161</v>
      </c>
      <c r="D8" s="53">
        <v>10</v>
      </c>
      <c r="E8" s="53">
        <v>23</v>
      </c>
      <c r="F8" s="53">
        <v>47</v>
      </c>
      <c r="G8" s="53"/>
    </row>
    <row r="9" spans="1:7" x14ac:dyDescent="0.35">
      <c r="A9" s="88" t="s">
        <v>102</v>
      </c>
      <c r="B9" s="88" t="s">
        <v>239</v>
      </c>
      <c r="C9" s="54" t="s">
        <v>240</v>
      </c>
      <c r="D9" s="53">
        <v>27</v>
      </c>
      <c r="E9" s="53"/>
      <c r="F9" s="53"/>
      <c r="G9" s="53"/>
    </row>
    <row r="10" spans="1:7" x14ac:dyDescent="0.35">
      <c r="A10" s="88" t="s">
        <v>217</v>
      </c>
      <c r="B10" s="88" t="s">
        <v>154</v>
      </c>
      <c r="C10" s="54" t="s">
        <v>155</v>
      </c>
      <c r="D10" s="53">
        <v>21</v>
      </c>
      <c r="E10" s="53">
        <v>45</v>
      </c>
      <c r="F10" s="53"/>
      <c r="G10" s="53"/>
    </row>
    <row r="11" spans="1:7" x14ac:dyDescent="0.35">
      <c r="A11" s="88" t="s">
        <v>227</v>
      </c>
      <c r="B11" s="88" t="s">
        <v>154</v>
      </c>
      <c r="C11" s="54" t="s">
        <v>155</v>
      </c>
      <c r="D11" s="53">
        <v>9</v>
      </c>
      <c r="E11" s="53">
        <v>33</v>
      </c>
      <c r="F11" s="53"/>
      <c r="G11" s="53"/>
    </row>
    <row r="12" spans="1:7" x14ac:dyDescent="0.35">
      <c r="A12" s="88" t="s">
        <v>103</v>
      </c>
      <c r="B12" s="88" t="s">
        <v>162</v>
      </c>
      <c r="C12" s="54" t="s">
        <v>163</v>
      </c>
      <c r="D12" s="53">
        <v>3</v>
      </c>
      <c r="E12" s="53">
        <v>27</v>
      </c>
      <c r="F12" s="53"/>
      <c r="G12" s="53"/>
    </row>
    <row r="13" spans="1:7" x14ac:dyDescent="0.35">
      <c r="A13" s="88" t="s">
        <v>104</v>
      </c>
      <c r="B13" s="88" t="s">
        <v>157</v>
      </c>
      <c r="C13" s="54" t="s">
        <v>158</v>
      </c>
      <c r="D13" s="53">
        <v>6</v>
      </c>
      <c r="E13" s="53">
        <v>34</v>
      </c>
      <c r="F13" s="53"/>
      <c r="G13" s="53"/>
    </row>
    <row r="14" spans="1:7" x14ac:dyDescent="0.35">
      <c r="A14" s="88" t="s">
        <v>105</v>
      </c>
      <c r="B14" s="88" t="s">
        <v>239</v>
      </c>
      <c r="C14" s="54" t="s">
        <v>240</v>
      </c>
      <c r="D14" s="53">
        <v>6</v>
      </c>
      <c r="E14" s="53">
        <v>30</v>
      </c>
      <c r="F14" s="53"/>
      <c r="G14" s="53"/>
    </row>
    <row r="15" spans="1:7" x14ac:dyDescent="0.35">
      <c r="A15" s="88" t="s">
        <v>106</v>
      </c>
      <c r="B15" s="88" t="s">
        <v>157</v>
      </c>
      <c r="C15" s="54" t="s">
        <v>158</v>
      </c>
      <c r="D15" s="53">
        <v>6</v>
      </c>
      <c r="E15" s="53">
        <v>34</v>
      </c>
      <c r="F15" s="53"/>
      <c r="G15" s="53"/>
    </row>
    <row r="16" spans="1:7" x14ac:dyDescent="0.35">
      <c r="A16" s="88" t="s">
        <v>211</v>
      </c>
      <c r="B16" s="88" t="s">
        <v>188</v>
      </c>
      <c r="C16" s="54" t="s">
        <v>189</v>
      </c>
      <c r="D16" s="53">
        <v>3</v>
      </c>
      <c r="E16" s="53">
        <v>27</v>
      </c>
      <c r="F16" s="53"/>
      <c r="G16" s="53"/>
    </row>
    <row r="17" spans="1:7" x14ac:dyDescent="0.35">
      <c r="A17" s="88" t="s">
        <v>219</v>
      </c>
      <c r="B17" s="88" t="s">
        <v>186</v>
      </c>
      <c r="C17" s="54" t="s">
        <v>185</v>
      </c>
      <c r="D17" s="53">
        <v>11</v>
      </c>
      <c r="E17" s="53">
        <v>35</v>
      </c>
      <c r="F17" s="53"/>
      <c r="G17" s="53"/>
    </row>
    <row r="18" spans="1:7" x14ac:dyDescent="0.35">
      <c r="A18" s="88" t="s">
        <v>206</v>
      </c>
      <c r="B18" s="88" t="s">
        <v>207</v>
      </c>
      <c r="C18" s="54" t="s">
        <v>224</v>
      </c>
      <c r="D18" s="53">
        <v>7</v>
      </c>
      <c r="E18" s="53">
        <v>17</v>
      </c>
      <c r="F18" s="53">
        <v>27</v>
      </c>
      <c r="G18" s="53">
        <v>37</v>
      </c>
    </row>
    <row r="19" spans="1:7" x14ac:dyDescent="0.35">
      <c r="A19" s="88" t="s">
        <v>107</v>
      </c>
      <c r="B19" s="88" t="s">
        <v>164</v>
      </c>
      <c r="C19" s="54" t="s">
        <v>165</v>
      </c>
      <c r="D19" s="53">
        <v>7</v>
      </c>
      <c r="E19" s="53">
        <v>17</v>
      </c>
      <c r="F19" s="53">
        <v>27</v>
      </c>
      <c r="G19" s="53">
        <v>37</v>
      </c>
    </row>
    <row r="20" spans="1:7" x14ac:dyDescent="0.35">
      <c r="A20" s="88" t="s">
        <v>108</v>
      </c>
      <c r="B20" s="88" t="s">
        <v>190</v>
      </c>
      <c r="C20" s="54" t="s">
        <v>191</v>
      </c>
      <c r="D20" s="53">
        <v>14</v>
      </c>
      <c r="E20" s="53">
        <v>38</v>
      </c>
      <c r="F20" s="53"/>
      <c r="G20" s="53"/>
    </row>
    <row r="21" spans="1:7" x14ac:dyDescent="0.35">
      <c r="A21" s="88" t="s">
        <v>109</v>
      </c>
      <c r="B21" s="88" t="s">
        <v>220</v>
      </c>
      <c r="C21" s="54" t="s">
        <v>225</v>
      </c>
      <c r="D21" s="53">
        <v>6</v>
      </c>
      <c r="E21" s="53">
        <v>30</v>
      </c>
      <c r="F21" s="53"/>
      <c r="G21" s="53"/>
    </row>
    <row r="22" spans="1:7" x14ac:dyDescent="0.35">
      <c r="A22" s="88" t="s">
        <v>194</v>
      </c>
      <c r="B22" s="88" t="s">
        <v>159</v>
      </c>
      <c r="C22" s="89" t="s">
        <v>166</v>
      </c>
      <c r="D22" s="53">
        <v>44</v>
      </c>
      <c r="E22" s="53">
        <v>20</v>
      </c>
      <c r="F22" s="53"/>
      <c r="G22" s="53"/>
    </row>
    <row r="23" spans="1:7" x14ac:dyDescent="0.35">
      <c r="A23" s="88" t="s">
        <v>187</v>
      </c>
      <c r="B23" s="88" t="s">
        <v>159</v>
      </c>
      <c r="C23" s="89" t="s">
        <v>166</v>
      </c>
      <c r="D23" s="53">
        <v>39</v>
      </c>
      <c r="E23" s="53">
        <v>16</v>
      </c>
      <c r="F23" s="53"/>
      <c r="G23" s="53"/>
    </row>
    <row r="24" spans="1:7" x14ac:dyDescent="0.35">
      <c r="A24" s="88" t="s">
        <v>197</v>
      </c>
      <c r="B24" s="88" t="s">
        <v>159</v>
      </c>
      <c r="C24" s="89" t="s">
        <v>166</v>
      </c>
      <c r="D24" s="53">
        <v>8</v>
      </c>
      <c r="E24" s="53"/>
      <c r="F24" s="53"/>
      <c r="G24" s="53"/>
    </row>
    <row r="25" spans="1:7" x14ac:dyDescent="0.35">
      <c r="A25" s="88" t="s">
        <v>192</v>
      </c>
      <c r="B25" s="88" t="s">
        <v>159</v>
      </c>
      <c r="C25" s="89" t="s">
        <v>166</v>
      </c>
      <c r="D25" s="53">
        <v>44</v>
      </c>
      <c r="E25" s="53">
        <v>20</v>
      </c>
      <c r="F25" s="53"/>
      <c r="G25" s="53"/>
    </row>
    <row r="26" spans="1:7" x14ac:dyDescent="0.35">
      <c r="A26" s="88" t="s">
        <v>205</v>
      </c>
      <c r="B26" s="88" t="s">
        <v>159</v>
      </c>
      <c r="C26" s="89" t="s">
        <v>166</v>
      </c>
      <c r="D26" s="53">
        <v>28</v>
      </c>
      <c r="E26" s="53"/>
      <c r="F26" s="53"/>
      <c r="G26" s="53"/>
    </row>
    <row r="27" spans="1:7" x14ac:dyDescent="0.35">
      <c r="A27" s="88" t="s">
        <v>110</v>
      </c>
      <c r="B27" s="88" t="s">
        <v>237</v>
      </c>
      <c r="C27" s="54" t="s">
        <v>238</v>
      </c>
      <c r="D27" s="53">
        <v>9</v>
      </c>
      <c r="E27" s="53">
        <v>33</v>
      </c>
      <c r="F27" s="53"/>
      <c r="G27" s="53"/>
    </row>
    <row r="28" spans="1:7" x14ac:dyDescent="0.35">
      <c r="A28" s="88" t="s">
        <v>111</v>
      </c>
      <c r="B28" s="88" t="s">
        <v>157</v>
      </c>
      <c r="C28" s="54" t="s">
        <v>158</v>
      </c>
      <c r="D28" s="53">
        <v>27</v>
      </c>
      <c r="E28" s="53"/>
      <c r="F28" s="53"/>
      <c r="G28" s="53"/>
    </row>
    <row r="29" spans="1:7" x14ac:dyDescent="0.35">
      <c r="A29" s="88" t="s">
        <v>212</v>
      </c>
      <c r="B29" s="88" t="s">
        <v>188</v>
      </c>
      <c r="C29" s="54" t="s">
        <v>189</v>
      </c>
      <c r="D29" s="53">
        <v>3</v>
      </c>
      <c r="E29" s="53">
        <v>27</v>
      </c>
      <c r="F29" s="53"/>
      <c r="G29" s="53"/>
    </row>
    <row r="30" spans="1:7" x14ac:dyDescent="0.35">
      <c r="A30" s="88" t="s">
        <v>112</v>
      </c>
      <c r="B30" s="88" t="s">
        <v>186</v>
      </c>
      <c r="C30" s="54" t="s">
        <v>185</v>
      </c>
      <c r="D30" s="53">
        <v>3</v>
      </c>
      <c r="E30" s="53">
        <v>27</v>
      </c>
      <c r="F30" s="53"/>
      <c r="G30" s="53"/>
    </row>
    <row r="31" spans="1:7" x14ac:dyDescent="0.35">
      <c r="A31" s="88" t="s">
        <v>113</v>
      </c>
      <c r="B31" s="88" t="s">
        <v>186</v>
      </c>
      <c r="C31" s="54" t="s">
        <v>185</v>
      </c>
      <c r="D31" s="53">
        <v>3</v>
      </c>
      <c r="E31" s="53">
        <v>27</v>
      </c>
      <c r="F31" s="53"/>
      <c r="G31" s="53"/>
    </row>
    <row r="32" spans="1:7" x14ac:dyDescent="0.35">
      <c r="A32" s="88" t="s">
        <v>114</v>
      </c>
      <c r="B32" s="88" t="s">
        <v>186</v>
      </c>
      <c r="C32" s="54" t="s">
        <v>185</v>
      </c>
      <c r="D32" s="53">
        <v>3</v>
      </c>
      <c r="E32" s="53"/>
      <c r="F32" s="53"/>
      <c r="G32" s="53"/>
    </row>
    <row r="33" spans="1:7" x14ac:dyDescent="0.35">
      <c r="A33" s="88" t="s">
        <v>115</v>
      </c>
      <c r="B33" s="88" t="s">
        <v>190</v>
      </c>
      <c r="C33" s="54" t="s">
        <v>191</v>
      </c>
      <c r="D33" s="53">
        <v>3</v>
      </c>
      <c r="E33" s="53">
        <v>27</v>
      </c>
      <c r="F33" s="53"/>
      <c r="G33" s="53"/>
    </row>
    <row r="34" spans="1:7" x14ac:dyDescent="0.35">
      <c r="A34" s="88" t="s">
        <v>204</v>
      </c>
      <c r="B34" s="88" t="s">
        <v>159</v>
      </c>
      <c r="C34" s="89" t="s">
        <v>166</v>
      </c>
      <c r="D34" s="53">
        <v>28</v>
      </c>
      <c r="E34" s="53"/>
      <c r="F34" s="53"/>
      <c r="G34" s="53"/>
    </row>
    <row r="35" spans="1:7" x14ac:dyDescent="0.35">
      <c r="A35" s="88" t="s">
        <v>116</v>
      </c>
      <c r="B35" s="88" t="s">
        <v>159</v>
      </c>
      <c r="C35" s="89" t="s">
        <v>166</v>
      </c>
      <c r="D35" s="53">
        <v>12</v>
      </c>
      <c r="E35" s="53">
        <v>32</v>
      </c>
      <c r="F35" s="53"/>
      <c r="G35" s="53"/>
    </row>
    <row r="36" spans="1:7" x14ac:dyDescent="0.35">
      <c r="A36" s="88" t="s">
        <v>117</v>
      </c>
      <c r="B36" s="88" t="s">
        <v>188</v>
      </c>
      <c r="C36" s="54" t="s">
        <v>189</v>
      </c>
      <c r="D36" s="53">
        <v>21</v>
      </c>
      <c r="E36" s="53">
        <v>45</v>
      </c>
      <c r="F36" s="53"/>
      <c r="G36" s="53"/>
    </row>
    <row r="37" spans="1:7" x14ac:dyDescent="0.35">
      <c r="A37" s="88" t="s">
        <v>118</v>
      </c>
      <c r="B37" s="88" t="s">
        <v>221</v>
      </c>
      <c r="C37" s="54" t="s">
        <v>226</v>
      </c>
      <c r="D37" s="53">
        <v>6</v>
      </c>
      <c r="E37" s="53">
        <v>30</v>
      </c>
      <c r="F37" s="53"/>
      <c r="G37" s="53"/>
    </row>
    <row r="38" spans="1:7" x14ac:dyDescent="0.35">
      <c r="A38" s="88" t="s">
        <v>119</v>
      </c>
      <c r="B38" s="88" t="s">
        <v>237</v>
      </c>
      <c r="C38" s="54" t="s">
        <v>238</v>
      </c>
      <c r="D38" s="53">
        <v>3</v>
      </c>
      <c r="E38" s="53">
        <v>27</v>
      </c>
      <c r="F38" s="53"/>
      <c r="G38" s="53"/>
    </row>
    <row r="39" spans="1:7" x14ac:dyDescent="0.35">
      <c r="A39" s="88" t="s">
        <v>120</v>
      </c>
      <c r="B39" s="88" t="s">
        <v>190</v>
      </c>
      <c r="C39" s="54" t="s">
        <v>191</v>
      </c>
      <c r="D39" s="53">
        <v>3</v>
      </c>
      <c r="E39" s="53">
        <v>27</v>
      </c>
      <c r="F39" s="53"/>
      <c r="G39" s="53"/>
    </row>
    <row r="40" spans="1:7" x14ac:dyDescent="0.35">
      <c r="A40" s="88" t="s">
        <v>216</v>
      </c>
      <c r="B40" s="88" t="s">
        <v>159</v>
      </c>
      <c r="C40" s="89" t="s">
        <v>166</v>
      </c>
      <c r="D40" s="53">
        <v>8</v>
      </c>
      <c r="E40" s="53">
        <v>24</v>
      </c>
      <c r="F40" s="53"/>
      <c r="G40" s="53"/>
    </row>
    <row r="41" spans="1:7" x14ac:dyDescent="0.35">
      <c r="A41" s="88" t="s">
        <v>199</v>
      </c>
      <c r="B41" s="88" t="s">
        <v>159</v>
      </c>
      <c r="C41" s="89" t="s">
        <v>166</v>
      </c>
      <c r="D41" s="53">
        <v>16</v>
      </c>
      <c r="E41" s="53"/>
      <c r="F41" s="53"/>
      <c r="G41" s="53"/>
    </row>
    <row r="42" spans="1:7" x14ac:dyDescent="0.35">
      <c r="A42" s="88" t="s">
        <v>200</v>
      </c>
      <c r="B42" s="88" t="s">
        <v>159</v>
      </c>
      <c r="C42" s="89" t="s">
        <v>166</v>
      </c>
      <c r="D42" s="53">
        <v>16</v>
      </c>
      <c r="E42" s="53">
        <v>36</v>
      </c>
      <c r="F42" s="53"/>
      <c r="G42" s="53"/>
    </row>
    <row r="43" spans="1:7" x14ac:dyDescent="0.35">
      <c r="A43" s="88" t="s">
        <v>201</v>
      </c>
      <c r="B43" s="88" t="s">
        <v>159</v>
      </c>
      <c r="C43" s="89" t="s">
        <v>166</v>
      </c>
      <c r="D43" s="53">
        <v>16</v>
      </c>
      <c r="E43" s="53">
        <v>36</v>
      </c>
      <c r="F43" s="53"/>
      <c r="G43" s="53"/>
    </row>
    <row r="44" spans="1:7" x14ac:dyDescent="0.35">
      <c r="A44" s="88" t="s">
        <v>202</v>
      </c>
      <c r="B44" s="88" t="s">
        <v>159</v>
      </c>
      <c r="C44" s="89" t="s">
        <v>166</v>
      </c>
      <c r="D44" s="53">
        <v>16</v>
      </c>
      <c r="E44" s="53">
        <v>36</v>
      </c>
      <c r="F44" s="53"/>
      <c r="G44" s="53"/>
    </row>
    <row r="45" spans="1:7" x14ac:dyDescent="0.35">
      <c r="A45" s="88" t="s">
        <v>121</v>
      </c>
      <c r="B45" s="88" t="s">
        <v>221</v>
      </c>
      <c r="C45" s="54" t="s">
        <v>226</v>
      </c>
      <c r="D45" s="53">
        <v>10</v>
      </c>
      <c r="E45" s="53">
        <v>34</v>
      </c>
      <c r="F45" s="53"/>
      <c r="G45" s="53"/>
    </row>
    <row r="46" spans="1:7" x14ac:dyDescent="0.35">
      <c r="A46" s="88" t="s">
        <v>122</v>
      </c>
      <c r="B46" s="88" t="s">
        <v>221</v>
      </c>
      <c r="C46" s="54" t="s">
        <v>226</v>
      </c>
      <c r="D46" s="53">
        <v>14</v>
      </c>
      <c r="E46" s="53">
        <v>38</v>
      </c>
      <c r="F46" s="53"/>
      <c r="G46" s="53"/>
    </row>
    <row r="47" spans="1:7" x14ac:dyDescent="0.35">
      <c r="A47" s="88" t="s">
        <v>213</v>
      </c>
      <c r="B47" s="88" t="s">
        <v>188</v>
      </c>
      <c r="C47" s="54" t="s">
        <v>189</v>
      </c>
      <c r="D47" s="53">
        <v>3</v>
      </c>
      <c r="E47" s="53">
        <v>27</v>
      </c>
      <c r="F47" s="53"/>
      <c r="G47" s="53"/>
    </row>
    <row r="48" spans="1:7" x14ac:dyDescent="0.35">
      <c r="A48" s="88" t="s">
        <v>123</v>
      </c>
      <c r="B48" s="88" t="s">
        <v>239</v>
      </c>
      <c r="C48" s="54" t="s">
        <v>240</v>
      </c>
      <c r="D48" s="53">
        <v>27</v>
      </c>
      <c r="E48" s="53"/>
      <c r="F48" s="53"/>
      <c r="G48" s="53"/>
    </row>
    <row r="49" spans="1:7" x14ac:dyDescent="0.35">
      <c r="A49" s="88" t="s">
        <v>124</v>
      </c>
      <c r="B49" s="88" t="s">
        <v>237</v>
      </c>
      <c r="C49" s="54" t="s">
        <v>238</v>
      </c>
      <c r="D49" s="53">
        <v>3</v>
      </c>
      <c r="E49" s="53">
        <v>27</v>
      </c>
      <c r="F49" s="53"/>
      <c r="G49" s="53"/>
    </row>
    <row r="50" spans="1:7" x14ac:dyDescent="0.35">
      <c r="A50" s="88" t="s">
        <v>209</v>
      </c>
      <c r="B50" s="88" t="s">
        <v>188</v>
      </c>
      <c r="C50" s="54" t="s">
        <v>189</v>
      </c>
      <c r="D50" s="53">
        <v>21</v>
      </c>
      <c r="E50" s="53">
        <v>45</v>
      </c>
      <c r="F50" s="53"/>
      <c r="G50" s="53"/>
    </row>
    <row r="51" spans="1:7" x14ac:dyDescent="0.35">
      <c r="A51" s="88" t="s">
        <v>125</v>
      </c>
      <c r="B51" s="88" t="s">
        <v>188</v>
      </c>
      <c r="C51" s="54" t="s">
        <v>189</v>
      </c>
      <c r="D51" s="53">
        <v>16</v>
      </c>
      <c r="E51" s="53">
        <v>40</v>
      </c>
      <c r="F51" s="53"/>
      <c r="G51" s="53"/>
    </row>
    <row r="52" spans="1:7" x14ac:dyDescent="0.35">
      <c r="A52" s="88" t="s">
        <v>126</v>
      </c>
      <c r="B52" s="88" t="s">
        <v>162</v>
      </c>
      <c r="C52" s="54" t="s">
        <v>163</v>
      </c>
      <c r="D52" s="53">
        <v>14</v>
      </c>
      <c r="E52" s="53">
        <v>39</v>
      </c>
      <c r="F52" s="53"/>
      <c r="G52" s="53"/>
    </row>
    <row r="53" spans="1:7" x14ac:dyDescent="0.35">
      <c r="A53" s="88" t="s">
        <v>127</v>
      </c>
      <c r="B53" s="88" t="s">
        <v>221</v>
      </c>
      <c r="C53" s="54" t="s">
        <v>226</v>
      </c>
      <c r="D53" s="53">
        <v>3</v>
      </c>
      <c r="E53" s="53">
        <v>27</v>
      </c>
      <c r="F53" s="53"/>
      <c r="G53" s="53"/>
    </row>
    <row r="54" spans="1:7" x14ac:dyDescent="0.35">
      <c r="A54" s="88" t="s">
        <v>128</v>
      </c>
      <c r="B54" s="88" t="s">
        <v>190</v>
      </c>
      <c r="C54" s="54" t="s">
        <v>191</v>
      </c>
      <c r="D54" s="53">
        <v>10</v>
      </c>
      <c r="E54" s="53">
        <v>34</v>
      </c>
      <c r="F54" s="53"/>
      <c r="G54" s="53"/>
    </row>
    <row r="55" spans="1:7" x14ac:dyDescent="0.35">
      <c r="A55" s="88" t="s">
        <v>129</v>
      </c>
      <c r="B55" s="88" t="s">
        <v>190</v>
      </c>
      <c r="C55" s="54" t="s">
        <v>191</v>
      </c>
      <c r="D55" s="53">
        <v>14</v>
      </c>
      <c r="E55" s="53">
        <v>38</v>
      </c>
      <c r="F55" s="53"/>
      <c r="G55" s="53"/>
    </row>
    <row r="56" spans="1:7" x14ac:dyDescent="0.35">
      <c r="A56" s="88" t="s">
        <v>130</v>
      </c>
      <c r="B56" s="88" t="s">
        <v>186</v>
      </c>
      <c r="C56" s="54" t="s">
        <v>185</v>
      </c>
      <c r="D56" s="53">
        <v>7</v>
      </c>
      <c r="E56" s="53">
        <v>17</v>
      </c>
      <c r="F56" s="53"/>
      <c r="G56" s="53"/>
    </row>
    <row r="57" spans="1:7" x14ac:dyDescent="0.35">
      <c r="A57" s="88" t="s">
        <v>131</v>
      </c>
      <c r="B57" s="88" t="s">
        <v>239</v>
      </c>
      <c r="C57" s="54" t="s">
        <v>240</v>
      </c>
      <c r="D57" s="53">
        <v>22</v>
      </c>
      <c r="E57" s="53">
        <v>46</v>
      </c>
      <c r="F57" s="53"/>
      <c r="G57" s="53"/>
    </row>
    <row r="58" spans="1:7" x14ac:dyDescent="0.35">
      <c r="A58" s="88" t="s">
        <v>132</v>
      </c>
      <c r="B58" s="88" t="s">
        <v>239</v>
      </c>
      <c r="C58" s="54" t="s">
        <v>240</v>
      </c>
      <c r="D58" s="53">
        <v>22</v>
      </c>
      <c r="E58" s="53">
        <v>46</v>
      </c>
      <c r="F58" s="53"/>
      <c r="G58" s="53"/>
    </row>
    <row r="59" spans="1:7" x14ac:dyDescent="0.35">
      <c r="A59" s="88" t="s">
        <v>133</v>
      </c>
      <c r="B59" s="88" t="s">
        <v>186</v>
      </c>
      <c r="C59" s="54" t="s">
        <v>185</v>
      </c>
      <c r="D59" s="53">
        <v>17</v>
      </c>
      <c r="E59" s="53"/>
      <c r="F59" s="53"/>
      <c r="G59" s="53"/>
    </row>
    <row r="60" spans="1:7" x14ac:dyDescent="0.35">
      <c r="A60" s="88" t="s">
        <v>156</v>
      </c>
      <c r="B60" s="88" t="s">
        <v>239</v>
      </c>
      <c r="C60" s="54" t="s">
        <v>240</v>
      </c>
      <c r="D60" s="53">
        <v>3</v>
      </c>
      <c r="E60" s="53">
        <v>27</v>
      </c>
      <c r="F60" s="53"/>
      <c r="G60" s="53"/>
    </row>
    <row r="61" spans="1:7" x14ac:dyDescent="0.35">
      <c r="A61" s="88" t="s">
        <v>134</v>
      </c>
      <c r="B61" s="88" t="s">
        <v>157</v>
      </c>
      <c r="C61" s="54" t="s">
        <v>158</v>
      </c>
      <c r="D61" s="53">
        <v>14</v>
      </c>
      <c r="E61" s="53"/>
      <c r="F61" s="53"/>
      <c r="G61" s="53"/>
    </row>
    <row r="62" spans="1:7" x14ac:dyDescent="0.35">
      <c r="A62" s="88" t="s">
        <v>135</v>
      </c>
      <c r="B62" s="88" t="s">
        <v>220</v>
      </c>
      <c r="C62" s="54" t="s">
        <v>225</v>
      </c>
      <c r="D62" s="53">
        <v>6</v>
      </c>
      <c r="E62" s="53">
        <v>30</v>
      </c>
      <c r="F62" s="53"/>
      <c r="G62" s="53"/>
    </row>
    <row r="63" spans="1:7" x14ac:dyDescent="0.35">
      <c r="A63" s="88" t="s">
        <v>196</v>
      </c>
      <c r="B63" s="88" t="s">
        <v>159</v>
      </c>
      <c r="C63" s="89" t="s">
        <v>166</v>
      </c>
      <c r="D63" s="53">
        <v>47</v>
      </c>
      <c r="E63" s="53">
        <v>24</v>
      </c>
      <c r="F63" s="53"/>
      <c r="G63" s="53"/>
    </row>
    <row r="64" spans="1:7" x14ac:dyDescent="0.35">
      <c r="A64" s="88" t="s">
        <v>136</v>
      </c>
      <c r="B64" s="88" t="s">
        <v>188</v>
      </c>
      <c r="C64" s="54" t="s">
        <v>189</v>
      </c>
      <c r="D64" s="53">
        <v>3</v>
      </c>
      <c r="E64" s="53">
        <v>27</v>
      </c>
      <c r="F64" s="53"/>
      <c r="G64" s="53"/>
    </row>
    <row r="65" spans="1:7" x14ac:dyDescent="0.35">
      <c r="A65" s="88" t="s">
        <v>137</v>
      </c>
      <c r="B65" s="88" t="s">
        <v>190</v>
      </c>
      <c r="C65" s="54" t="s">
        <v>191</v>
      </c>
      <c r="D65" s="53">
        <v>10</v>
      </c>
      <c r="E65" s="53">
        <v>34</v>
      </c>
      <c r="F65" s="53"/>
      <c r="G65" s="53"/>
    </row>
    <row r="66" spans="1:7" x14ac:dyDescent="0.35">
      <c r="A66" s="88" t="s">
        <v>138</v>
      </c>
      <c r="B66" s="88" t="s">
        <v>220</v>
      </c>
      <c r="C66" s="54" t="s">
        <v>225</v>
      </c>
      <c r="D66" s="53">
        <v>21</v>
      </c>
      <c r="E66" s="53">
        <v>45</v>
      </c>
      <c r="F66" s="53"/>
      <c r="G66" s="53"/>
    </row>
    <row r="67" spans="1:7" x14ac:dyDescent="0.35">
      <c r="A67" s="88" t="s">
        <v>139</v>
      </c>
      <c r="B67" s="88" t="s">
        <v>237</v>
      </c>
      <c r="C67" s="54" t="s">
        <v>238</v>
      </c>
      <c r="D67" s="53">
        <v>3</v>
      </c>
      <c r="E67" s="53">
        <v>27</v>
      </c>
      <c r="F67" s="53"/>
      <c r="G67" s="53"/>
    </row>
    <row r="68" spans="1:7" x14ac:dyDescent="0.35">
      <c r="A68" s="88" t="s">
        <v>222</v>
      </c>
      <c r="B68" s="88" t="s">
        <v>159</v>
      </c>
      <c r="C68" s="89" t="s">
        <v>166</v>
      </c>
      <c r="D68" s="53">
        <v>8</v>
      </c>
      <c r="E68" s="53">
        <v>24</v>
      </c>
      <c r="F68" s="53"/>
      <c r="G68" s="53"/>
    </row>
    <row r="69" spans="1:7" x14ac:dyDescent="0.35">
      <c r="A69" s="88" t="s">
        <v>193</v>
      </c>
      <c r="B69" s="88" t="s">
        <v>159</v>
      </c>
      <c r="C69" s="89" t="s">
        <v>166</v>
      </c>
      <c r="D69" s="53">
        <v>44</v>
      </c>
      <c r="E69" s="53">
        <v>20</v>
      </c>
      <c r="F69" s="53"/>
      <c r="G69" s="53"/>
    </row>
    <row r="70" spans="1:7" x14ac:dyDescent="0.35">
      <c r="A70" s="88" t="s">
        <v>140</v>
      </c>
      <c r="B70" s="88" t="s">
        <v>231</v>
      </c>
      <c r="C70" s="54" t="s">
        <v>230</v>
      </c>
      <c r="D70" s="53">
        <v>18</v>
      </c>
      <c r="E70" s="53">
        <v>42</v>
      </c>
      <c r="F70" s="53"/>
      <c r="G70" s="53"/>
    </row>
    <row r="71" spans="1:7" x14ac:dyDescent="0.35">
      <c r="A71" s="88" t="s">
        <v>141</v>
      </c>
      <c r="B71" s="88" t="s">
        <v>13</v>
      </c>
      <c r="C71" s="54" t="s">
        <v>25</v>
      </c>
      <c r="D71" s="53">
        <v>18</v>
      </c>
      <c r="E71" s="53">
        <v>42</v>
      </c>
      <c r="F71" s="53"/>
      <c r="G71" s="53"/>
    </row>
    <row r="72" spans="1:7" x14ac:dyDescent="0.35">
      <c r="A72" s="88" t="s">
        <v>10</v>
      </c>
      <c r="B72" s="88" t="s">
        <v>239</v>
      </c>
      <c r="C72" s="54" t="s">
        <v>240</v>
      </c>
      <c r="D72" s="53">
        <v>16</v>
      </c>
      <c r="E72" s="53">
        <v>40</v>
      </c>
      <c r="F72" s="53"/>
      <c r="G72" s="53"/>
    </row>
    <row r="73" spans="1:7" x14ac:dyDescent="0.35">
      <c r="A73" s="88" t="s">
        <v>142</v>
      </c>
      <c r="B73" s="88" t="s">
        <v>190</v>
      </c>
      <c r="C73" s="54" t="s">
        <v>191</v>
      </c>
      <c r="D73" s="53">
        <v>3</v>
      </c>
      <c r="E73" s="53">
        <v>27</v>
      </c>
      <c r="F73" s="53"/>
      <c r="G73" s="53"/>
    </row>
    <row r="74" spans="1:7" x14ac:dyDescent="0.35">
      <c r="A74" s="88" t="s">
        <v>143</v>
      </c>
      <c r="B74" s="88" t="s">
        <v>220</v>
      </c>
      <c r="C74" s="54" t="s">
        <v>225</v>
      </c>
      <c r="D74" s="53">
        <v>6</v>
      </c>
      <c r="E74" s="53">
        <v>30</v>
      </c>
      <c r="F74" s="53"/>
      <c r="G74" s="53"/>
    </row>
    <row r="75" spans="1:7" x14ac:dyDescent="0.35">
      <c r="A75" s="88" t="s">
        <v>144</v>
      </c>
      <c r="B75" s="88" t="s">
        <v>13</v>
      </c>
      <c r="C75" s="54" t="s">
        <v>25</v>
      </c>
      <c r="D75" s="53">
        <v>18</v>
      </c>
      <c r="E75" s="53">
        <v>42</v>
      </c>
      <c r="F75" s="53"/>
      <c r="G75" s="53"/>
    </row>
    <row r="76" spans="1:7" x14ac:dyDescent="0.35">
      <c r="A76" s="88" t="s">
        <v>208</v>
      </c>
      <c r="B76" s="88" t="s">
        <v>207</v>
      </c>
      <c r="C76" s="54" t="s">
        <v>224</v>
      </c>
      <c r="D76" s="53">
        <v>27</v>
      </c>
      <c r="E76" s="53">
        <v>48</v>
      </c>
      <c r="F76" s="53"/>
      <c r="G76" s="53"/>
    </row>
    <row r="77" spans="1:7" x14ac:dyDescent="0.35">
      <c r="A77" s="88" t="s">
        <v>198</v>
      </c>
      <c r="B77" s="88" t="s">
        <v>159</v>
      </c>
      <c r="C77" s="89" t="s">
        <v>166</v>
      </c>
      <c r="D77" s="53">
        <v>8</v>
      </c>
      <c r="E77" s="53">
        <v>28</v>
      </c>
      <c r="F77" s="53"/>
      <c r="G77" s="53"/>
    </row>
    <row r="78" spans="1:7" x14ac:dyDescent="0.35">
      <c r="A78" s="88" t="s">
        <v>145</v>
      </c>
      <c r="B78" s="88" t="s">
        <v>221</v>
      </c>
      <c r="C78" s="54" t="s">
        <v>226</v>
      </c>
      <c r="D78" s="53">
        <v>6</v>
      </c>
      <c r="E78" s="53">
        <v>30</v>
      </c>
      <c r="F78" s="53"/>
      <c r="G78" s="53"/>
    </row>
    <row r="79" spans="1:7" x14ac:dyDescent="0.35">
      <c r="A79" s="88" t="s">
        <v>146</v>
      </c>
      <c r="B79" s="88" t="s">
        <v>162</v>
      </c>
      <c r="C79" s="54" t="s">
        <v>163</v>
      </c>
      <c r="D79" s="53">
        <v>10</v>
      </c>
      <c r="E79" s="53">
        <v>34</v>
      </c>
      <c r="F79" s="53"/>
      <c r="G79" s="53"/>
    </row>
    <row r="80" spans="1:7" x14ac:dyDescent="0.35">
      <c r="A80" s="88" t="s">
        <v>195</v>
      </c>
      <c r="B80" s="88" t="s">
        <v>159</v>
      </c>
      <c r="C80" s="89" t="s">
        <v>166</v>
      </c>
      <c r="D80" s="53">
        <v>44</v>
      </c>
      <c r="E80" s="53">
        <v>20</v>
      </c>
      <c r="F80" s="53"/>
      <c r="G80" s="53"/>
    </row>
    <row r="81" spans="1:7" x14ac:dyDescent="0.35">
      <c r="A81" s="88" t="s">
        <v>147</v>
      </c>
      <c r="B81" s="88" t="s">
        <v>13</v>
      </c>
      <c r="C81" s="54" t="s">
        <v>25</v>
      </c>
      <c r="D81" s="53">
        <v>7</v>
      </c>
      <c r="E81" s="53">
        <v>17</v>
      </c>
      <c r="F81" s="53">
        <v>27</v>
      </c>
      <c r="G81" s="53">
        <v>37</v>
      </c>
    </row>
    <row r="82" spans="1:7" x14ac:dyDescent="0.35">
      <c r="A82" s="88" t="s">
        <v>148</v>
      </c>
      <c r="B82" s="88" t="s">
        <v>13</v>
      </c>
      <c r="C82" s="54" t="s">
        <v>25</v>
      </c>
      <c r="D82" s="53">
        <v>16</v>
      </c>
      <c r="E82" s="53">
        <v>40</v>
      </c>
      <c r="F82" s="53"/>
      <c r="G82" s="53"/>
    </row>
    <row r="83" spans="1:7" x14ac:dyDescent="0.35">
      <c r="A83" s="88" t="s">
        <v>149</v>
      </c>
      <c r="B83" s="88" t="s">
        <v>162</v>
      </c>
      <c r="C83" s="54" t="s">
        <v>163</v>
      </c>
      <c r="D83" s="53">
        <v>7</v>
      </c>
      <c r="E83" s="53">
        <v>31</v>
      </c>
      <c r="F83" s="53"/>
      <c r="G83" s="53"/>
    </row>
    <row r="84" spans="1:7" x14ac:dyDescent="0.35">
      <c r="A84" s="88" t="s">
        <v>232</v>
      </c>
      <c r="B84" s="88" t="s">
        <v>235</v>
      </c>
      <c r="C84" s="54" t="s">
        <v>236</v>
      </c>
      <c r="D84" s="53">
        <v>27</v>
      </c>
      <c r="E84" s="53"/>
      <c r="F84" s="53"/>
      <c r="G84" s="53"/>
    </row>
    <row r="85" spans="1:7" x14ac:dyDescent="0.35">
      <c r="A85" s="88" t="s">
        <v>150</v>
      </c>
      <c r="B85" s="88" t="s">
        <v>190</v>
      </c>
      <c r="C85" s="54" t="s">
        <v>191</v>
      </c>
      <c r="D85" s="53">
        <v>10</v>
      </c>
      <c r="E85" s="53">
        <v>34</v>
      </c>
      <c r="F85" s="53"/>
      <c r="G85" s="53"/>
    </row>
    <row r="86" spans="1:7" x14ac:dyDescent="0.35">
      <c r="A86" s="88" t="s">
        <v>203</v>
      </c>
      <c r="B86" s="88" t="s">
        <v>159</v>
      </c>
      <c r="C86" s="89" t="s">
        <v>166</v>
      </c>
      <c r="D86" s="53">
        <v>28</v>
      </c>
      <c r="E86" s="53"/>
      <c r="F86" s="53"/>
      <c r="G86" s="53"/>
    </row>
    <row r="87" spans="1:7" x14ac:dyDescent="0.35">
      <c r="A87" s="88" t="s">
        <v>223</v>
      </c>
      <c r="B87" s="88" t="s">
        <v>160</v>
      </c>
      <c r="C87" s="54" t="s">
        <v>161</v>
      </c>
      <c r="D87" s="53">
        <v>3</v>
      </c>
      <c r="E87" s="53">
        <v>13</v>
      </c>
      <c r="F87" s="53">
        <v>27</v>
      </c>
      <c r="G87" s="53"/>
    </row>
    <row r="88" spans="1:7" x14ac:dyDescent="0.35">
      <c r="A88" s="88" t="s">
        <v>214</v>
      </c>
      <c r="B88" s="88" t="s">
        <v>188</v>
      </c>
      <c r="C88" s="54" t="s">
        <v>189</v>
      </c>
      <c r="D88" s="53">
        <v>3</v>
      </c>
      <c r="E88" s="53">
        <v>27</v>
      </c>
      <c r="F88" s="53"/>
      <c r="G88" s="53"/>
    </row>
    <row r="89" spans="1:7" x14ac:dyDescent="0.35">
      <c r="A89" s="88" t="s">
        <v>151</v>
      </c>
      <c r="B89" s="88" t="s">
        <v>239</v>
      </c>
      <c r="C89" s="54" t="s">
        <v>240</v>
      </c>
      <c r="D89" s="53">
        <v>10</v>
      </c>
      <c r="E89" s="53">
        <v>34</v>
      </c>
      <c r="F89" s="53"/>
      <c r="G89" s="53"/>
    </row>
    <row r="90" spans="1:7" x14ac:dyDescent="0.35">
      <c r="A90" s="88" t="s">
        <v>152</v>
      </c>
      <c r="B90" s="88" t="s">
        <v>186</v>
      </c>
      <c r="C90" s="54" t="s">
        <v>185</v>
      </c>
      <c r="D90" s="53">
        <v>3</v>
      </c>
      <c r="E90" s="53"/>
      <c r="F90" s="53"/>
      <c r="G90" s="53"/>
    </row>
    <row r="91" spans="1:7" x14ac:dyDescent="0.35">
      <c r="A91" s="88" t="s">
        <v>153</v>
      </c>
      <c r="B91" s="88" t="s">
        <v>157</v>
      </c>
      <c r="C91" s="54" t="s">
        <v>158</v>
      </c>
      <c r="D91" s="53">
        <v>23</v>
      </c>
      <c r="E91" s="53">
        <v>44</v>
      </c>
      <c r="F91" s="53"/>
      <c r="G91" s="53"/>
    </row>
    <row r="94" spans="1:7" x14ac:dyDescent="0.35">
      <c r="A94" s="88"/>
    </row>
  </sheetData>
  <autoFilter ref="A1:G91" xr:uid="{ACD4499B-A8FF-466A-BDC2-DA243D7856E1}">
    <sortState xmlns:xlrd2="http://schemas.microsoft.com/office/spreadsheetml/2017/richdata2" ref="A2:G91">
      <sortCondition ref="A1:A91"/>
    </sortState>
  </autoFilter>
  <hyperlinks>
    <hyperlink ref="C3" r:id="rId1" xr:uid="{E5C3E7E2-8C41-4608-B3B7-47BC279613B6}"/>
    <hyperlink ref="C17" r:id="rId2" display="mailto:chaan.clifton@foodstuffs.co.nz" xr:uid="{57AA5B1C-9A17-47E6-8AA9-B490947E4A30}"/>
    <hyperlink ref="C8" r:id="rId3" display="mailto:seema.singh@foodstuffs.co.nz" xr:uid="{9729408A-7068-48EE-B1E3-E2FAE711C78F}"/>
    <hyperlink ref="C10" r:id="rId4" display="mailto:kerin.hicks@foodstuffs.co.nz" xr:uid="{8F3512FF-A476-4A6C-B386-69C9A29AF004}"/>
    <hyperlink ref="C12" r:id="rId5" display="mailto:george.lim@foodstuffs.co.nz" xr:uid="{95AE855A-CB95-448E-989A-0CB65D855ADA}"/>
    <hyperlink ref="C13" r:id="rId6" display="mailto:sam.brady@foodstuffs.co.nz" xr:uid="{93BC5080-ED35-4586-B189-FB06D8E2609C}"/>
    <hyperlink ref="C15" r:id="rId7" display="mailto:sam.brady@foodstuffs.co.nz" xr:uid="{2275C862-B151-4572-8361-3A5A6A4A94D1}"/>
    <hyperlink ref="C18" r:id="rId8" xr:uid="{3288B970-BB22-4591-A5E1-D9BD1C2EBCEE}"/>
    <hyperlink ref="C21" r:id="rId9" xr:uid="{75059A3B-0ACA-4D25-8578-8836C5F5909B}"/>
    <hyperlink ref="C28" r:id="rId10" display="mailto:sam.brady@foodstuffs.co.nz" xr:uid="{DD4DB3A6-64E3-4030-9109-D23126B0A3EE}"/>
    <hyperlink ref="C30" r:id="rId11" display="mailto:chaan.clifton@foodstuffs.co.nz" xr:uid="{F34296A8-8525-4A2F-B2C5-8BD16EB3DE07}"/>
    <hyperlink ref="C31" r:id="rId12" display="mailto:chaan.clifton@foodstuffs.co.nz" xr:uid="{2DB7E010-59F7-4B10-84D9-BFCD59D1AF15}"/>
    <hyperlink ref="C32" r:id="rId13" display="mailto:chaan.clifton@foodstuffs.co.nz" xr:uid="{EE50E1E3-9350-4464-863F-643B21CF876D}"/>
    <hyperlink ref="C56" r:id="rId14" display="mailto:chaan.clifton@foodstuffs.co.nz" xr:uid="{C3D21BC7-66FA-49BB-BCAA-3FCD11C8546D}"/>
    <hyperlink ref="C59" r:id="rId15" display="mailto:chaan.clifton@foodstuffs.co.nz" xr:uid="{7F3A5481-C8B8-4694-8734-E811658C7A1D}"/>
    <hyperlink ref="C61" r:id="rId16" display="mailto:sam.brady@foodstuffs.co.nz" xr:uid="{B29410A7-1F0C-4C33-A707-8C00B7B2D422}"/>
    <hyperlink ref="C71" r:id="rId17" xr:uid="{3EB7233B-02D1-40CC-A1ED-3F773D39B5F5}"/>
    <hyperlink ref="C75" r:id="rId18" display="mailto:james.cooper@foodstuffs.co.nz" xr:uid="{828F2137-D98B-48D1-8D3F-FB9CFE749FDD}"/>
    <hyperlink ref="C76" r:id="rId19" xr:uid="{6C57A4F4-9405-4397-87D0-52F965389B7D}"/>
    <hyperlink ref="C79" r:id="rId20" display="mailto:george.lim@foodstuffs.co.nz" xr:uid="{C1DD18AF-BB8C-4366-9960-DECAE0CD6517}"/>
    <hyperlink ref="C11" r:id="rId21" display="mailto:kerin.hicks@foodstuffs.co.nz" xr:uid="{65CD0080-CD36-4BD9-AC50-4D987A5CFD6E}"/>
    <hyperlink ref="C81" r:id="rId22" display="mailto:james.cooper@foodstuffs.co.nz" xr:uid="{6CB987A9-95D5-46D0-8EAE-3D391E748802}"/>
    <hyperlink ref="C82" r:id="rId23" display="mailto:james.cooper@foodstuffs.co.nz" xr:uid="{DDA0C6C1-BCEF-4ED0-8AB8-C47781A32FE4}"/>
    <hyperlink ref="C83" r:id="rId24" display="mailto:george.lim@foodstuffs.co.nz" xr:uid="{35929A60-AB2A-4717-94C6-5375042FBCB5}"/>
    <hyperlink ref="C87" r:id="rId25" display="mailto:seema.singh@foodstuffs.co.nz" xr:uid="{242BBB30-39A6-45F4-AA5D-38A7BEAFE3A5}"/>
    <hyperlink ref="C90" r:id="rId26" display="mailto:chaan.clifton@foodstuffs.co.nz" xr:uid="{6F71DA68-26D1-4B3D-A2EA-5DA588DB8E26}"/>
    <hyperlink ref="C91" r:id="rId27" display="mailto:sam.brady@foodstuffs.co.nz" xr:uid="{6F46A499-50D5-4E5A-B81B-226A7C8DD7D8}"/>
    <hyperlink ref="C62" r:id="rId28" xr:uid="{50A63DF0-463B-427D-A589-2B4FBF8C530B}"/>
    <hyperlink ref="C66" r:id="rId29" xr:uid="{06E6927E-C536-49FC-A234-8D7A782B10AC}"/>
    <hyperlink ref="C74" r:id="rId30" xr:uid="{390D8C02-B7BE-4AB0-825C-F032435DC83F}"/>
    <hyperlink ref="C16" r:id="rId31" display="mailto:louise.denny@foodstuffs.co.nz" xr:uid="{B2320B8E-C7C8-4507-BE21-EB9C67A7A4C7}"/>
    <hyperlink ref="C29" r:id="rId32" display="mailto:louise.denny@foodstuffs.co.nz" xr:uid="{8DAAD82F-556D-4D1E-8C00-7000FA5F2727}"/>
    <hyperlink ref="C36" r:id="rId33" display="mailto:louise.denny@foodstuffs.co.nz" xr:uid="{F3F85B33-4743-4D1B-BD1C-B50C3DAC11D2}"/>
    <hyperlink ref="C47" r:id="rId34" display="mailto:louise.denny@foodstuffs.co.nz" xr:uid="{7332824C-B255-4C52-9DD7-7DD777A6BEAB}"/>
    <hyperlink ref="C50" r:id="rId35" display="mailto:louise.denny@foodstuffs.co.nz" xr:uid="{90BAA2B5-9C97-4ADD-B46F-81BC74F25CCD}"/>
    <hyperlink ref="C51" r:id="rId36" display="mailto:louise.denny@foodstuffs.co.nz" xr:uid="{204FA767-A294-4A90-A500-CBC812A9C0B2}"/>
    <hyperlink ref="C64" r:id="rId37" display="mailto:louise.denny@foodstuffs.co.nz" xr:uid="{E1DD0F2A-247C-4DC2-B5FE-DEA87D715BB0}"/>
    <hyperlink ref="C88" r:id="rId38" display="mailto:louise.denny@foodstuffs.co.nz" xr:uid="{506E3E0A-532A-4E28-8528-01B50CD6C46A}"/>
    <hyperlink ref="C19" r:id="rId39" display="mailto:cameron.grant1@foodstuffs.co.nz" xr:uid="{6DF13525-14A7-4A48-BDF4-25A1CA11CE08}"/>
    <hyperlink ref="C2" r:id="rId40" display="mailto:louise.denny@foodstuffs.co.nz" xr:uid="{11CF20BA-7691-45CB-B253-0DBF22A61CF6}"/>
    <hyperlink ref="C20" r:id="rId41" xr:uid="{F1A549F4-7D31-427A-9718-7BDB1C91E6F4}"/>
    <hyperlink ref="C33" r:id="rId42" xr:uid="{994B7C89-8748-43F1-8E2C-3E5081A48FE5}"/>
    <hyperlink ref="C39" r:id="rId43" xr:uid="{F9C8CE41-4FF2-406F-A7F6-22027B9C21EC}"/>
    <hyperlink ref="C54" r:id="rId44" xr:uid="{25979696-5E93-4029-B8D7-DB7607F1EA75}"/>
    <hyperlink ref="C55" r:id="rId45" xr:uid="{5B1B62AF-632C-4715-BBCC-54E1FD0FC872}"/>
    <hyperlink ref="C65" r:id="rId46" xr:uid="{6EDFC4A6-CE38-4200-9295-6588D1610B1E}"/>
    <hyperlink ref="C73" r:id="rId47" xr:uid="{41E0DB9A-337A-4802-B9CA-2EDDF1B38800}"/>
    <hyperlink ref="C85" r:id="rId48" xr:uid="{9CA4D141-CF8E-4650-87A0-EDC58290DB07}"/>
    <hyperlink ref="C37" r:id="rId49" xr:uid="{B599CB28-1F04-4AED-A031-B34B1A96774C}"/>
    <hyperlink ref="C45" r:id="rId50" xr:uid="{30D91F84-303F-4312-BF28-16569E3BFE81}"/>
    <hyperlink ref="C78" r:id="rId51" xr:uid="{822BDE51-21CC-4CA6-8E6D-7FA05D781748}"/>
    <hyperlink ref="C52" r:id="rId52" display="mailto:george.lim@foodstuffs.co.nz" xr:uid="{FD00D722-B029-4442-A970-3A635211BFA7}"/>
    <hyperlink ref="C46" r:id="rId53" xr:uid="{04500CF3-688E-4471-8E16-98C008660597}"/>
    <hyperlink ref="C53" r:id="rId54" xr:uid="{D241D567-CF4A-44D0-9220-43725B422BBA}"/>
    <hyperlink ref="C84" r:id="rId55" xr:uid="{AE2B7991-6A83-4C15-BC49-4AB8677B3C4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D53-F958-4FA9-AA74-7474C2FA1CEB}">
  <dimension ref="A4:F57"/>
  <sheetViews>
    <sheetView topLeftCell="A24" workbookViewId="0">
      <selection activeCell="K10" sqref="K10"/>
    </sheetView>
  </sheetViews>
  <sheetFormatPr defaultRowHeight="14.5" x14ac:dyDescent="0.35"/>
  <cols>
    <col min="2" max="2" width="36.81640625" bestFit="1" customWidth="1"/>
    <col min="3" max="3" width="9.1796875" style="38"/>
    <col min="5" max="5" width="15.26953125" bestFit="1" customWidth="1"/>
    <col min="6" max="6" width="15.54296875" style="38" bestFit="1" customWidth="1"/>
  </cols>
  <sheetData>
    <row r="4" spans="1:6" x14ac:dyDescent="0.35">
      <c r="B4" s="40" t="s">
        <v>0</v>
      </c>
      <c r="C4" s="46" t="s">
        <v>3</v>
      </c>
      <c r="E4" s="40" t="s">
        <v>88</v>
      </c>
      <c r="F4" s="46" t="s">
        <v>87</v>
      </c>
    </row>
    <row r="5" spans="1:6" ht="15" customHeight="1" x14ac:dyDescent="0.35">
      <c r="A5" s="96"/>
      <c r="B5" s="41" t="s">
        <v>9</v>
      </c>
      <c r="C5" s="42">
        <v>2</v>
      </c>
      <c r="E5" s="42">
        <v>1</v>
      </c>
      <c r="F5" s="42" t="s">
        <v>89</v>
      </c>
    </row>
    <row r="6" spans="1:6" x14ac:dyDescent="0.35">
      <c r="A6" s="97"/>
      <c r="B6" s="41" t="s">
        <v>14</v>
      </c>
      <c r="C6" s="42">
        <v>2</v>
      </c>
      <c r="E6" s="42">
        <v>2</v>
      </c>
      <c r="F6" s="42" t="s">
        <v>89</v>
      </c>
    </row>
    <row r="7" spans="1:6" x14ac:dyDescent="0.35">
      <c r="A7" s="97"/>
      <c r="B7" s="41" t="s">
        <v>15</v>
      </c>
      <c r="C7" s="42">
        <v>4</v>
      </c>
      <c r="E7" s="42">
        <v>3</v>
      </c>
      <c r="F7" s="42" t="s">
        <v>89</v>
      </c>
    </row>
    <row r="8" spans="1:6" x14ac:dyDescent="0.35">
      <c r="A8" s="97"/>
      <c r="B8" s="41" t="s">
        <v>16</v>
      </c>
      <c r="C8" s="42">
        <v>1</v>
      </c>
      <c r="E8" s="42">
        <v>4</v>
      </c>
      <c r="F8" s="42"/>
    </row>
    <row r="9" spans="1:6" x14ac:dyDescent="0.35">
      <c r="A9" s="97"/>
      <c r="B9" s="41" t="s">
        <v>218</v>
      </c>
      <c r="C9" s="42">
        <v>1</v>
      </c>
      <c r="E9" s="42">
        <v>5</v>
      </c>
      <c r="F9" s="42"/>
    </row>
    <row r="10" spans="1:6" x14ac:dyDescent="0.35">
      <c r="A10" s="97"/>
      <c r="B10" s="41" t="s">
        <v>17</v>
      </c>
      <c r="C10" s="42">
        <v>2</v>
      </c>
      <c r="E10" s="42">
        <v>6</v>
      </c>
      <c r="F10" s="42"/>
    </row>
    <row r="11" spans="1:6" x14ac:dyDescent="0.35">
      <c r="A11" s="97"/>
      <c r="B11" s="41" t="s">
        <v>18</v>
      </c>
      <c r="C11" s="42">
        <v>4</v>
      </c>
      <c r="E11" s="42">
        <v>7</v>
      </c>
      <c r="F11" s="42"/>
    </row>
    <row r="12" spans="1:6" x14ac:dyDescent="0.35">
      <c r="A12" s="97"/>
      <c r="B12" s="41" t="s">
        <v>19</v>
      </c>
      <c r="C12" s="42">
        <v>1</v>
      </c>
      <c r="E12" s="42">
        <v>8</v>
      </c>
      <c r="F12" s="42"/>
    </row>
    <row r="13" spans="1:6" x14ac:dyDescent="0.35">
      <c r="A13" s="97"/>
      <c r="B13" s="43" t="s">
        <v>20</v>
      </c>
      <c r="C13" s="42">
        <v>1</v>
      </c>
      <c r="E13" s="42">
        <v>9</v>
      </c>
      <c r="F13" s="42"/>
    </row>
    <row r="14" spans="1:6" x14ac:dyDescent="0.35">
      <c r="A14" s="97"/>
      <c r="B14" s="43" t="s">
        <v>179</v>
      </c>
      <c r="C14" s="42">
        <v>2</v>
      </c>
      <c r="E14" s="42">
        <v>10</v>
      </c>
      <c r="F14" s="42"/>
    </row>
    <row r="15" spans="1:6" x14ac:dyDescent="0.35">
      <c r="A15" s="97"/>
      <c r="B15" s="41" t="s">
        <v>180</v>
      </c>
      <c r="C15" s="42">
        <v>4</v>
      </c>
      <c r="E15" s="42">
        <v>11</v>
      </c>
      <c r="F15" s="42"/>
    </row>
    <row r="16" spans="1:6" x14ac:dyDescent="0.35">
      <c r="A16" s="97"/>
      <c r="B16" s="43" t="s">
        <v>21</v>
      </c>
      <c r="C16" s="42">
        <v>2</v>
      </c>
      <c r="E16" s="42">
        <v>12</v>
      </c>
      <c r="F16" s="42"/>
    </row>
    <row r="17" spans="1:6" x14ac:dyDescent="0.35">
      <c r="A17" s="97"/>
      <c r="B17" s="41" t="s">
        <v>22</v>
      </c>
      <c r="C17" s="42">
        <v>13</v>
      </c>
      <c r="E17" s="42">
        <v>13</v>
      </c>
      <c r="F17" s="42"/>
    </row>
    <row r="18" spans="1:6" x14ac:dyDescent="0.35">
      <c r="A18" s="97"/>
      <c r="B18" s="41" t="s">
        <v>23</v>
      </c>
      <c r="C18" s="42">
        <v>2</v>
      </c>
      <c r="E18" s="42">
        <v>14</v>
      </c>
      <c r="F18" s="42"/>
    </row>
    <row r="19" spans="1:6" x14ac:dyDescent="0.35">
      <c r="C19" s="38" t="s">
        <v>84</v>
      </c>
      <c r="E19" s="42">
        <v>15</v>
      </c>
      <c r="F19" s="42"/>
    </row>
    <row r="20" spans="1:6" x14ac:dyDescent="0.35">
      <c r="E20" s="42">
        <v>16</v>
      </c>
      <c r="F20" s="42"/>
    </row>
    <row r="21" spans="1:6" x14ac:dyDescent="0.35">
      <c r="E21" s="42">
        <v>17</v>
      </c>
      <c r="F21" s="42"/>
    </row>
    <row r="22" spans="1:6" x14ac:dyDescent="0.35">
      <c r="E22" s="42">
        <v>18</v>
      </c>
      <c r="F22" s="42"/>
    </row>
    <row r="23" spans="1:6" x14ac:dyDescent="0.35">
      <c r="E23" s="42">
        <v>19</v>
      </c>
      <c r="F23" s="42"/>
    </row>
    <row r="24" spans="1:6" x14ac:dyDescent="0.35">
      <c r="E24" s="42">
        <v>20</v>
      </c>
      <c r="F24" s="42"/>
    </row>
    <row r="25" spans="1:6" x14ac:dyDescent="0.35">
      <c r="E25" s="42">
        <v>21</v>
      </c>
      <c r="F25" s="42"/>
    </row>
    <row r="26" spans="1:6" x14ac:dyDescent="0.35">
      <c r="E26" s="42">
        <v>22</v>
      </c>
      <c r="F26" s="42"/>
    </row>
    <row r="27" spans="1:6" x14ac:dyDescent="0.35">
      <c r="E27" s="42">
        <v>23</v>
      </c>
      <c r="F27" s="42"/>
    </row>
    <row r="28" spans="1:6" x14ac:dyDescent="0.35">
      <c r="E28" s="42">
        <v>24</v>
      </c>
      <c r="F28" s="42"/>
    </row>
    <row r="29" spans="1:6" x14ac:dyDescent="0.35">
      <c r="E29" s="42">
        <v>25</v>
      </c>
      <c r="F29" s="42"/>
    </row>
    <row r="30" spans="1:6" x14ac:dyDescent="0.35">
      <c r="E30" s="42">
        <v>26</v>
      </c>
      <c r="F30" s="42"/>
    </row>
    <row r="31" spans="1:6" x14ac:dyDescent="0.35">
      <c r="E31" s="42">
        <v>27</v>
      </c>
      <c r="F31" s="42"/>
    </row>
    <row r="32" spans="1:6" x14ac:dyDescent="0.35">
      <c r="E32" s="42">
        <v>28</v>
      </c>
      <c r="F32" s="42"/>
    </row>
    <row r="33" spans="5:6" x14ac:dyDescent="0.35">
      <c r="E33" s="42">
        <v>29</v>
      </c>
      <c r="F33" s="42"/>
    </row>
    <row r="34" spans="5:6" x14ac:dyDescent="0.35">
      <c r="E34" s="42">
        <v>30</v>
      </c>
      <c r="F34" s="42"/>
    </row>
    <row r="35" spans="5:6" x14ac:dyDescent="0.35">
      <c r="E35" s="42">
        <v>31</v>
      </c>
      <c r="F35" s="42"/>
    </row>
    <row r="36" spans="5:6" x14ac:dyDescent="0.35">
      <c r="E36" s="42">
        <v>32</v>
      </c>
      <c r="F36" s="42"/>
    </row>
    <row r="37" spans="5:6" x14ac:dyDescent="0.35">
      <c r="E37" s="42">
        <v>33</v>
      </c>
      <c r="F37" s="42"/>
    </row>
    <row r="38" spans="5:6" x14ac:dyDescent="0.35">
      <c r="E38" s="42">
        <v>34</v>
      </c>
      <c r="F38" s="42"/>
    </row>
    <row r="39" spans="5:6" x14ac:dyDescent="0.35">
      <c r="E39" s="42">
        <v>35</v>
      </c>
      <c r="F39" s="42"/>
    </row>
    <row r="40" spans="5:6" x14ac:dyDescent="0.35">
      <c r="E40" s="42">
        <v>36</v>
      </c>
      <c r="F40" s="42"/>
    </row>
    <row r="41" spans="5:6" x14ac:dyDescent="0.35">
      <c r="E41" s="42">
        <v>37</v>
      </c>
      <c r="F41" s="42"/>
    </row>
    <row r="42" spans="5:6" x14ac:dyDescent="0.35">
      <c r="E42" s="42">
        <v>38</v>
      </c>
      <c r="F42" s="42"/>
    </row>
    <row r="43" spans="5:6" x14ac:dyDescent="0.35">
      <c r="E43" s="42">
        <v>39</v>
      </c>
      <c r="F43" s="42"/>
    </row>
    <row r="44" spans="5:6" x14ac:dyDescent="0.35">
      <c r="E44" s="42">
        <v>40</v>
      </c>
      <c r="F44" s="42"/>
    </row>
    <row r="45" spans="5:6" x14ac:dyDescent="0.35">
      <c r="E45" s="42">
        <v>41</v>
      </c>
      <c r="F45" s="42"/>
    </row>
    <row r="46" spans="5:6" x14ac:dyDescent="0.35">
      <c r="E46" s="42">
        <v>42</v>
      </c>
      <c r="F46" s="42"/>
    </row>
    <row r="47" spans="5:6" x14ac:dyDescent="0.35">
      <c r="E47" s="42">
        <v>43</v>
      </c>
      <c r="F47" s="42"/>
    </row>
    <row r="48" spans="5:6" x14ac:dyDescent="0.35">
      <c r="E48" s="42">
        <v>44</v>
      </c>
      <c r="F48" s="42"/>
    </row>
    <row r="49" spans="5:6" x14ac:dyDescent="0.35">
      <c r="E49" s="42">
        <v>45</v>
      </c>
      <c r="F49" s="42"/>
    </row>
    <row r="50" spans="5:6" x14ac:dyDescent="0.35">
      <c r="E50" s="42">
        <v>46</v>
      </c>
      <c r="F50" s="42"/>
    </row>
    <row r="51" spans="5:6" x14ac:dyDescent="0.35">
      <c r="E51" s="42">
        <v>47</v>
      </c>
      <c r="F51" s="42"/>
    </row>
    <row r="52" spans="5:6" x14ac:dyDescent="0.35">
      <c r="E52" s="42">
        <v>48</v>
      </c>
      <c r="F52" s="42" t="s">
        <v>89</v>
      </c>
    </row>
    <row r="53" spans="5:6" x14ac:dyDescent="0.35">
      <c r="E53" s="42">
        <v>49</v>
      </c>
      <c r="F53" s="42" t="s">
        <v>89</v>
      </c>
    </row>
    <row r="54" spans="5:6" x14ac:dyDescent="0.35">
      <c r="E54" s="42">
        <v>50</v>
      </c>
      <c r="F54" s="42" t="s">
        <v>89</v>
      </c>
    </row>
    <row r="55" spans="5:6" x14ac:dyDescent="0.35">
      <c r="E55" s="42">
        <v>51</v>
      </c>
      <c r="F55" s="42" t="s">
        <v>89</v>
      </c>
    </row>
    <row r="56" spans="5:6" x14ac:dyDescent="0.35">
      <c r="E56" s="42">
        <v>52</v>
      </c>
      <c r="F56" s="42" t="s">
        <v>89</v>
      </c>
    </row>
    <row r="57" spans="5:6" x14ac:dyDescent="0.35">
      <c r="F57"/>
    </row>
  </sheetData>
  <autoFilter ref="E4:F4" xr:uid="{69720D53-F958-4FA9-AA74-7474C2FA1CEB}">
    <sortState xmlns:xlrd2="http://schemas.microsoft.com/office/spreadsheetml/2017/richdata2" ref="E5:F56">
      <sortCondition ref="E4"/>
    </sortState>
  </autoFilter>
  <mergeCells count="1">
    <mergeCell ref="A5:A18"/>
  </mergeCells>
  <conditionalFormatting sqref="B5:B18">
    <cfRule type="expression" dxfId="1" priority="1">
      <formula>OR(type="T")</formula>
    </cfRule>
    <cfRule type="expression" dxfId="0" priority="2">
      <formula>OR(type="P")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NPD Windows</vt:lpstr>
      <vt:lpstr>Task Index</vt:lpstr>
      <vt:lpstr>Calendar</vt:lpstr>
      <vt:lpstr>Category</vt:lpstr>
      <vt:lpstr>Timeline Tables</vt:lpstr>
      <vt:lpstr>'NPD Windows'!duration</vt:lpstr>
      <vt:lpstr>'NPD Windows'!end_date</vt:lpstr>
      <vt:lpstr>'NPD Windows'!start_date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Chris.Kneller@foodstuffs.co.nz</dc:creator>
  <cp:keywords/>
  <dc:description/>
  <cp:lastModifiedBy>Derich Badenhorst</cp:lastModifiedBy>
  <cp:revision/>
  <dcterms:created xsi:type="dcterms:W3CDTF">2021-09-04T08:30:48Z</dcterms:created>
  <dcterms:modified xsi:type="dcterms:W3CDTF">2024-12-05T16:29:58Z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b4170c-7c45-41ac-932f-2ade4b32302b_Enabled">
    <vt:lpwstr>true</vt:lpwstr>
  </property>
  <property fmtid="{D5CDD505-2E9C-101B-9397-08002B2CF9AE}" pid="3" name="MSIP_Label_98b4170c-7c45-41ac-932f-2ade4b32302b_SetDate">
    <vt:lpwstr>2023-11-19T03:09:43Z</vt:lpwstr>
  </property>
  <property fmtid="{D5CDD505-2E9C-101B-9397-08002B2CF9AE}" pid="4" name="MSIP_Label_98b4170c-7c45-41ac-932f-2ade4b32302b_Method">
    <vt:lpwstr>Privileged</vt:lpwstr>
  </property>
  <property fmtid="{D5CDD505-2E9C-101B-9397-08002B2CF9AE}" pid="5" name="MSIP_Label_98b4170c-7c45-41ac-932f-2ade4b32302b_Name">
    <vt:lpwstr>In Confidence Label</vt:lpwstr>
  </property>
  <property fmtid="{D5CDD505-2E9C-101B-9397-08002B2CF9AE}" pid="6" name="MSIP_Label_98b4170c-7c45-41ac-932f-2ade4b32302b_SiteId">
    <vt:lpwstr>d75f6ca2-45e2-417d-b777-07433f0571e8</vt:lpwstr>
  </property>
  <property fmtid="{D5CDD505-2E9C-101B-9397-08002B2CF9AE}" pid="7" name="MSIP_Label_98b4170c-7c45-41ac-932f-2ade4b32302b_ActionId">
    <vt:lpwstr>4ba71d97-b357-4a82-8c7e-20cc3774b606</vt:lpwstr>
  </property>
  <property fmtid="{D5CDD505-2E9C-101B-9397-08002B2CF9AE}" pid="8" name="MSIP_Label_98b4170c-7c45-41ac-932f-2ade4b32302b_ContentBits">
    <vt:lpwstr>0</vt:lpwstr>
  </property>
</Properties>
</file>